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90" windowWidth="10845" windowHeight="11655" activeTab="0"/>
  </bookViews>
  <sheets>
    <sheet name="Форма_1а" sheetId="1" r:id="rId1"/>
    <sheet name="Форма_1б" sheetId="2" r:id="rId2"/>
    <sheet name="Форма_1в" sheetId="3" r:id="rId3"/>
    <sheet name="Форма_1г" sheetId="4" r:id="rId4"/>
    <sheet name="Лист1" sheetId="5" r:id="rId5"/>
  </sheets>
  <definedNames>
    <definedName name="_xlnm.Print_Titles" localSheetId="0">'Форма_1а'!$7:$7</definedName>
    <definedName name="_xlnm.Print_Titles" localSheetId="1">'Форма_1б'!$7:$7</definedName>
    <definedName name="_xlnm.Print_Titles" localSheetId="2">'Форма_1в'!$7:$9</definedName>
    <definedName name="_xlnm.Print_Titles" localSheetId="3">'Форма_1г'!$7:$7</definedName>
    <definedName name="_xlnm.Print_Area" localSheetId="0">'Форма_1а'!$A$1:$F$62</definedName>
    <definedName name="_xlnm.Print_Area" localSheetId="1">'Форма_1б'!$A$1:$D$28</definedName>
    <definedName name="_xlnm.Print_Area" localSheetId="2">'Форма_1в'!$A$1:$E$63</definedName>
  </definedNames>
  <calcPr fullCalcOnLoad="1"/>
</workbook>
</file>

<file path=xl/sharedStrings.xml><?xml version="1.0" encoding="utf-8"?>
<sst xmlns="http://schemas.openxmlformats.org/spreadsheetml/2006/main" count="348" uniqueCount="169">
  <si>
    <t>ФОРМА № 1 а</t>
  </si>
  <si>
    <t xml:space="preserve">Основные показатели промышленного развития </t>
  </si>
  <si>
    <t>Наименование показателя</t>
  </si>
  <si>
    <t>Код по ОКВЭД</t>
  </si>
  <si>
    <t>Ед. изм.</t>
  </si>
  <si>
    <t>Отчетный период в действ. ценах</t>
  </si>
  <si>
    <t>Соответствующий период прошлого года в действ. ценах</t>
  </si>
  <si>
    <t>Темп роста/
снижения в % к соотв. периоду прошлого года в действ. ценах</t>
  </si>
  <si>
    <t>Отгружено товаров собственного производства, выполнено работ и услуг собственными силами по добыче полезных ископаемых, обрабатывающим производствам, производству и распределению электроэнергии, газа и воды (по чистым видам экономической деятельности) по крупным и средним организациям производителям</t>
  </si>
  <si>
    <t>тыс.руб.</t>
  </si>
  <si>
    <t>в том числе по видам деятельности:</t>
  </si>
  <si>
    <t>C</t>
  </si>
  <si>
    <t>в том числе:</t>
  </si>
  <si>
    <t>D</t>
  </si>
  <si>
    <t>E</t>
  </si>
  <si>
    <t>из него:</t>
  </si>
  <si>
    <t>Удельный вес организаций производителей,  работающих убыточно</t>
  </si>
  <si>
    <t>%</t>
  </si>
  <si>
    <t>за</t>
  </si>
  <si>
    <t>Срок представления</t>
  </si>
  <si>
    <t xml:space="preserve">ежеквартально </t>
  </si>
  <si>
    <t>Периодичность представления</t>
  </si>
  <si>
    <t>ФОРМА № 1 в</t>
  </si>
  <si>
    <t>Наименование организации производителя</t>
  </si>
  <si>
    <t>Отчетный период в действующих ценах</t>
  </si>
  <si>
    <t>Темп роста/
снижения  в % к соотв.периоду прошлого года в  действ. ценах</t>
  </si>
  <si>
    <t>Отгружено товаров собственного производства, выполнено работ и услуг собственными силами                             (по чистым видам экономической деятельности) по основным организациям производителям (тыс.рублей)</t>
  </si>
  <si>
    <t>ФОРМА № 1 г</t>
  </si>
  <si>
    <t>Индекс промышленного производства  по крупным и средним организациям производителям</t>
  </si>
  <si>
    <t>Индекс промышленного производства</t>
  </si>
  <si>
    <t>за отчетный квартал в % к</t>
  </si>
  <si>
    <t>за период с начала отчетного года в % к соответствующему периоду с начала прошлого года</t>
  </si>
  <si>
    <t>соответствующему кварталу прошлого года</t>
  </si>
  <si>
    <t>предшествующему кварталу отчетного года</t>
  </si>
  <si>
    <t>Добыча полезных ископаемых, обрабатывающие производства, производство и распределение электроэнергии, газа и воды</t>
  </si>
  <si>
    <t xml:space="preserve"> Производство важнейших видов продукции</t>
  </si>
  <si>
    <t>Наименование продукции</t>
  </si>
  <si>
    <t xml:space="preserve">Отчетный период </t>
  </si>
  <si>
    <t>Соответствующий период прошлого года</t>
  </si>
  <si>
    <t>ежеквартально</t>
  </si>
  <si>
    <t>Адрес представления (e-mail, кабинет), телефон</t>
  </si>
  <si>
    <t>Темп роста/
снижения в % к соотв.периоду прошлого года</t>
  </si>
  <si>
    <t>(наименование муниципального образования)</t>
  </si>
  <si>
    <t>ФОРМА № 1 б</t>
  </si>
  <si>
    <t>ДОБЫЧА ПОЛЕЗНЫХ ИСКОПАЕМЫХ</t>
  </si>
  <si>
    <t>B</t>
  </si>
  <si>
    <t>Добыча сырой нефти и природного газа</t>
  </si>
  <si>
    <t>06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</si>
  <si>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</si>
  <si>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</si>
  <si>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</si>
  <si>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</si>
  <si>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ОБРАБАТЫВАЮЩИЕ ПРОИЗВОДСТВА</t>
  </si>
  <si>
    <t>Производство пищевых продуктов</t>
  </si>
  <si>
    <t>10</t>
  </si>
  <si>
    <t>Производство напитков</t>
  </si>
  <si>
    <t>11</t>
  </si>
  <si>
    <t>Производство текстильных изделий</t>
  </si>
  <si>
    <t>13</t>
  </si>
  <si>
    <t>Производство одежды</t>
  </si>
  <si>
    <t>14</t>
  </si>
  <si>
    <t>Производство кожи и изделий из кожи</t>
  </si>
  <si>
    <t>15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</si>
  <si>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</si>
  <si>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</si>
  <si>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Производство бумаги и бумажных изделий</t>
  </si>
  <si>
    <t>17</t>
  </si>
  <si>
    <t>Деятельность полиграфическая и копирование носителей информации</t>
  </si>
  <si>
    <t>18</t>
  </si>
  <si>
    <t>Производство кокса и нефтепродуктов</t>
  </si>
  <si>
    <t>19</t>
  </si>
  <si>
    <t>Производство химических веществ и химических продуктов</t>
  </si>
  <si>
    <t>20</t>
  </si>
  <si>
    <t>Производство лекарственных средств и материалов, применяемых в медицинских целях</t>
  </si>
  <si>
    <t>21</t>
  </si>
  <si>
    <t>Производство резиновых и пластмассовых изделий</t>
  </si>
  <si>
    <t>22</t>
  </si>
  <si>
    <t>Производство прочей неметаллической минеральной продукции</t>
  </si>
  <si>
    <t>23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</si>
  <si>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</si>
  <si>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</si>
  <si>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</si>
  <si>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25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</si>
  <si>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</si>
  <si>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</si>
  <si>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</si>
  <si>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</si>
  <si>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автотранспортных средств, прицепов и полуприцепов</t>
  </si>
  <si>
    <t>29</t>
  </si>
  <si>
    <t>29.1</t>
  </si>
  <si>
    <t>29.3</t>
  </si>
  <si>
    <t>Производство мебели</t>
  </si>
  <si>
    <t>31</t>
  </si>
  <si>
    <t>ОБЕСПЕЧЕНИЕ ЭЛЕКТРИЧЕСКОЙ ЭНЕРГИЕЙ, ГАЗОМ И ПАРОМ; КОНДИЦИОНИРОВАНИЕ ВОЗДУХА</t>
  </si>
  <si>
    <t>35</t>
  </si>
  <si>
    <t>Производство, передача и распределение электроэнергии</t>
  </si>
  <si>
    <t>35.1</t>
  </si>
  <si>
    <t>Производство и распределение газообразного топлива</t>
  </si>
  <si>
    <t>35.2</t>
  </si>
  <si>
    <t>Производство, передача и распределение пара и горячей воды; кондиционирование воздуха</t>
  </si>
  <si>
    <t>35.3</t>
  </si>
  <si>
    <t>ВОДОСНАБЖЕНИЕ; ВОДООТВЕДЕНИЕ, ОРГАНИЗАЦИЯ СБОРА И УТИЛИЗАЦИИ ОТХОДОВ, ДЕЯТЕЛЬНОСТЬ ПО ЛИКВИДАЦИИ ЗАГРЯЗНЕНИЙ</t>
  </si>
  <si>
    <t>Забор, очистка и распределение воды</t>
  </si>
  <si>
    <t>36</t>
  </si>
  <si>
    <t>Сбор и обработка сточных вод</t>
  </si>
  <si>
    <t>37</t>
  </si>
  <si>
    <t>Сбор, обработка и утилизация отходов; обработка вторичного сырья</t>
  </si>
  <si>
    <t>38</t>
  </si>
  <si>
    <t>В+C+D+E</t>
  </si>
  <si>
    <t xml:space="preserve"> - производство комплектующих и принадлежностей для автотранспортных средств</t>
  </si>
  <si>
    <t xml:space="preserve"> -  производство автотранспортных средств</t>
  </si>
  <si>
    <t xml:space="preserve"> - производство кузовов для автотранспортных средств; производство прицепов и полуприцепов</t>
  </si>
  <si>
    <t>29.2</t>
  </si>
  <si>
    <t>Производство прочих транспортных средств и оборудования</t>
  </si>
  <si>
    <t xml:space="preserve">30 </t>
  </si>
  <si>
    <t>26</t>
  </si>
  <si>
    <t>Производство компьютеров, электронных и оптических изделий</t>
  </si>
  <si>
    <t>РайПо</t>
  </si>
  <si>
    <t>Борские Известия</t>
  </si>
  <si>
    <t>БМВ</t>
  </si>
  <si>
    <t>ООО "СКИБ"</t>
  </si>
  <si>
    <t>ООО "Борсксельхозэнерго"</t>
  </si>
  <si>
    <t>МУП "Вода"</t>
  </si>
  <si>
    <t>МУП "Тепло"</t>
  </si>
  <si>
    <t>МУП "Управление ЖКХ"</t>
  </si>
  <si>
    <t>ОАО "Самараэнерго"</t>
  </si>
  <si>
    <t>ООО "СТАНДАРТ-ПРОФ"</t>
  </si>
  <si>
    <t>муниципальный район Борский</t>
  </si>
  <si>
    <t>Телефон:        8 (84667) 21993</t>
  </si>
  <si>
    <t>e-mail:            borskekonom@yandex.ru</t>
  </si>
  <si>
    <t>DA</t>
  </si>
  <si>
    <t>DE</t>
  </si>
  <si>
    <t>DJ</t>
  </si>
  <si>
    <t>DL</t>
  </si>
  <si>
    <t>Телефон:      8 (84667) 21993</t>
  </si>
  <si>
    <t>e-mail:           borskekonom@yandex.ru</t>
  </si>
  <si>
    <t>Общий тираж газеты "Борские известия"</t>
  </si>
  <si>
    <t>Хлеб и хлебобулочные изделия</t>
  </si>
  <si>
    <t>Негазированная вода 0,66л</t>
  </si>
  <si>
    <t>Питьевая вода 5л</t>
  </si>
  <si>
    <t>Питьевая вода газированная 1,5л</t>
  </si>
  <si>
    <t>Растительное масло</t>
  </si>
  <si>
    <t>Майонез</t>
  </si>
  <si>
    <t>Колбаса</t>
  </si>
  <si>
    <t>тыс.экз</t>
  </si>
  <si>
    <t>тонн</t>
  </si>
  <si>
    <t>бут.</t>
  </si>
  <si>
    <t>Борские лимонады 1,5 л</t>
  </si>
  <si>
    <t>Полуфабрикаты</t>
  </si>
  <si>
    <t>крупное</t>
  </si>
  <si>
    <t>до 25 числа месяца, следующего за отчетным кварталом</t>
  </si>
  <si>
    <t xml:space="preserve"> муниципальные районы: KovlyaginaEV@economy.samregion.ru, 3321951</t>
  </si>
  <si>
    <t>муниципальные районы: KovlyaginaEV@economy.samregion.ru,3321951</t>
  </si>
  <si>
    <t>муниципальные районы: KovlyaginaEV@economy.samregion.ru, 3321951</t>
  </si>
  <si>
    <t>н/д</t>
  </si>
  <si>
    <t>Исполнитель:  М.Н. Кузнецова</t>
  </si>
  <si>
    <t>малое</t>
  </si>
  <si>
    <t>Исполнитель: М.Н. Кузнецова</t>
  </si>
  <si>
    <t>Исполнитель М.Н. Кузнецова</t>
  </si>
  <si>
    <t>Минеральная вода 1,5 л+лайм</t>
  </si>
  <si>
    <t>ООО "ЭкоСтройРесурс"</t>
  </si>
  <si>
    <t>ООО "СВГК"</t>
  </si>
  <si>
    <t>Минеральная вода 0,66л</t>
  </si>
  <si>
    <t>Питьевая вода негазированная 1,5л</t>
  </si>
  <si>
    <t>Питьевая газированная вода 0,66</t>
  </si>
  <si>
    <t>2021г</t>
  </si>
  <si>
    <t xml:space="preserve"> 2021г</t>
  </si>
  <si>
    <t>2021 год</t>
  </si>
  <si>
    <t xml:space="preserve">Кондитерские изделия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</si>
</sst>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b/>
      <i/>
      <sz val="11"/>
      <color indexed="18"/>
      <name val="Arial Cyr"/>
      <family val="2"/>
    </font>
    <font>
      <b/>
      <sz val="14"/>
      <color indexed="8"/>
      <name val="Times New Roman CYR"/>
      <family val="1"/>
    </font>
    <font>
      <sz val="10"/>
      <color indexed="8"/>
      <name val="Arial Cyr"/>
      <family val="0"/>
    </font>
    <font>
      <b/>
      <sz val="10"/>
      <color indexed="1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u val="single"/>
      <sz val="14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Alignment="1">
      <alignment horizontal="right"/>
    </xf>
    <xf numFmtId="0" fontId="3" fillId="33" borderId="10" xfId="0" applyFont="1" applyFill="1" applyBorder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9" fontId="0" fillId="0" borderId="10" xfId="33" applyNumberFormat="1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33" applyNumberFormat="1" applyFont="1" applyFill="1" applyBorder="1" applyAlignment="1" applyProtection="1">
      <alignment vertical="top" wrapText="1"/>
      <protection/>
    </xf>
    <xf numFmtId="0" fontId="0" fillId="0" borderId="10" xfId="0" applyFont="1" applyBorder="1" applyAlignment="1">
      <alignment horizontal="left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horizontal="right"/>
      <protection locked="0"/>
    </xf>
    <xf numFmtId="176" fontId="5" fillId="0" borderId="10" xfId="0" applyNumberFormat="1" applyFont="1" applyFill="1" applyBorder="1" applyAlignment="1" applyProtection="1">
      <alignment horizontal="right"/>
      <protection locked="0"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49" fontId="0" fillId="35" borderId="10" xfId="33" applyNumberFormat="1" applyFont="1" applyFill="1" applyBorder="1" applyAlignment="1" applyProtection="1">
      <alignment vertical="top" wrapText="1"/>
      <protection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 applyProtection="1">
      <alignment horizontal="right" vertical="center"/>
      <protection locked="0"/>
    </xf>
    <xf numFmtId="176" fontId="0" fillId="35" borderId="10" xfId="0" applyNumberFormat="1" applyFill="1" applyBorder="1" applyAlignment="1" applyProtection="1">
      <alignment horizontal="right" vertical="center"/>
      <protection locked="0"/>
    </xf>
    <xf numFmtId="0" fontId="0" fillId="35" borderId="10" xfId="0" applyFont="1" applyFill="1" applyBorder="1" applyAlignment="1" applyProtection="1">
      <alignment horizontal="right"/>
      <protection locked="0"/>
    </xf>
    <xf numFmtId="176" fontId="0" fillId="35" borderId="10" xfId="0" applyNumberFormat="1" applyFont="1" applyFill="1" applyBorder="1" applyAlignment="1" applyProtection="1">
      <alignment horizontal="right"/>
      <protection locked="0"/>
    </xf>
    <xf numFmtId="0" fontId="0" fillId="35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top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2" fontId="0" fillId="3" borderId="10" xfId="0" applyNumberFormat="1" applyFont="1" applyFill="1" applyBorder="1" applyAlignment="1" applyProtection="1">
      <alignment horizontal="right" vertical="center"/>
      <protection locked="0"/>
    </xf>
    <xf numFmtId="176" fontId="0" fillId="3" borderId="10" xfId="0" applyNumberFormat="1" applyFont="1" applyFill="1" applyBorder="1" applyAlignment="1" applyProtection="1">
      <alignment horizontal="right" vertical="center"/>
      <protection locked="0"/>
    </xf>
    <xf numFmtId="0" fontId="5" fillId="35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176" fontId="0" fillId="35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ont="1" applyFill="1" applyBorder="1" applyAlignment="1">
      <alignment horizontal="right"/>
    </xf>
    <xf numFmtId="176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view="pageBreakPreview" zoomScale="90" zoomScaleNormal="75" zoomScaleSheetLayoutView="90" zoomScalePageLayoutView="0" workbookViewId="0" topLeftCell="A1">
      <selection activeCell="F22" sqref="F22"/>
    </sheetView>
  </sheetViews>
  <sheetFormatPr defaultColWidth="9.00390625" defaultRowHeight="12.75"/>
  <cols>
    <col min="1" max="1" width="59.75390625" style="0" bestFit="1" customWidth="1"/>
    <col min="2" max="2" width="7.625" style="0" bestFit="1" customWidth="1"/>
    <col min="3" max="3" width="10.125" style="0" customWidth="1"/>
    <col min="4" max="4" width="25.25390625" style="0" customWidth="1"/>
    <col min="5" max="5" width="24.875" style="0" customWidth="1"/>
    <col min="6" max="6" width="26.00390625" style="0" customWidth="1"/>
  </cols>
  <sheetData>
    <row r="1" spans="2:6" ht="14.25">
      <c r="B1" s="1"/>
      <c r="C1" s="1"/>
      <c r="D1" s="1"/>
      <c r="E1" s="2"/>
      <c r="F1" s="3" t="s">
        <v>0</v>
      </c>
    </row>
    <row r="2" spans="1:6" ht="18.75">
      <c r="A2" s="83" t="s">
        <v>1</v>
      </c>
      <c r="B2" s="83"/>
      <c r="C2" s="83"/>
      <c r="D2" s="83"/>
      <c r="E2" s="83"/>
      <c r="F2" s="83"/>
    </row>
    <row r="3" spans="1:6" ht="18.75">
      <c r="A3" s="83" t="s">
        <v>127</v>
      </c>
      <c r="B3" s="83"/>
      <c r="C3" s="83"/>
      <c r="D3" s="83"/>
      <c r="E3" s="83"/>
      <c r="F3" s="83"/>
    </row>
    <row r="4" spans="1:6" ht="12.75">
      <c r="A4" s="88" t="s">
        <v>42</v>
      </c>
      <c r="B4" s="88"/>
      <c r="C4" s="88"/>
      <c r="D4" s="88"/>
      <c r="E4" s="88"/>
      <c r="F4" s="88"/>
    </row>
    <row r="5" spans="1:5" ht="12.75">
      <c r="A5" s="32"/>
      <c r="B5" s="31"/>
      <c r="C5" s="31"/>
      <c r="D5" s="30" t="s">
        <v>18</v>
      </c>
      <c r="E5" s="4" t="s">
        <v>165</v>
      </c>
    </row>
    <row r="6" spans="1:6" ht="13.5" thickBot="1">
      <c r="A6" s="2"/>
      <c r="B6" s="2"/>
      <c r="C6" s="2"/>
      <c r="D6" s="2"/>
      <c r="E6" s="2"/>
      <c r="F6" s="5"/>
    </row>
    <row r="7" spans="1:6" ht="51.75" thickTop="1">
      <c r="A7" s="6" t="s">
        <v>2</v>
      </c>
      <c r="B7" s="7" t="s">
        <v>3</v>
      </c>
      <c r="C7" s="6" t="s">
        <v>4</v>
      </c>
      <c r="D7" s="7" t="s">
        <v>5</v>
      </c>
      <c r="E7" s="7" t="s">
        <v>6</v>
      </c>
      <c r="F7" s="7" t="s">
        <v>7</v>
      </c>
    </row>
    <row r="8" spans="1:6" ht="76.5">
      <c r="A8" s="68" t="s">
        <v>8</v>
      </c>
      <c r="B8" s="69" t="s">
        <v>108</v>
      </c>
      <c r="C8" s="70" t="s">
        <v>9</v>
      </c>
      <c r="D8" s="71">
        <f>D10+D15+D43+D48</f>
        <v>73939</v>
      </c>
      <c r="E8" s="71">
        <f>E10+E15+E43+E48</f>
        <v>130185.44</v>
      </c>
      <c r="F8" s="72">
        <f>D8/E8*100</f>
        <v>56.79513776655823</v>
      </c>
    </row>
    <row r="9" spans="1:6" ht="12.75">
      <c r="A9" s="11"/>
      <c r="B9" s="11"/>
      <c r="C9" s="9"/>
      <c r="D9" s="12"/>
      <c r="E9" s="12"/>
      <c r="F9" s="55"/>
    </row>
    <row r="10" spans="1:6" ht="12.75">
      <c r="A10" s="61" t="s">
        <v>44</v>
      </c>
      <c r="B10" s="61" t="s">
        <v>45</v>
      </c>
      <c r="C10" s="62" t="s">
        <v>9</v>
      </c>
      <c r="D10" s="63">
        <f>D12</f>
        <v>0</v>
      </c>
      <c r="E10" s="63">
        <f>E12</f>
        <v>63409</v>
      </c>
      <c r="F10" s="64">
        <f>D10/E10*100</f>
        <v>0</v>
      </c>
    </row>
    <row r="11" spans="1:6" ht="12.75">
      <c r="A11" s="13" t="s">
        <v>12</v>
      </c>
      <c r="B11" s="8"/>
      <c r="C11" s="9"/>
      <c r="D11" s="12"/>
      <c r="E11" s="12"/>
      <c r="F11" s="55"/>
    </row>
    <row r="12" spans="1:8" ht="12.75">
      <c r="A12" s="44" t="s">
        <v>46</v>
      </c>
      <c r="B12" s="44" t="s">
        <v>47</v>
      </c>
      <c r="C12" s="9" t="s">
        <v>9</v>
      </c>
      <c r="D12" s="12">
        <v>0</v>
      </c>
      <c r="E12" s="12">
        <v>63409</v>
      </c>
      <c r="F12" s="55">
        <f>D12/E12*100</f>
        <v>0</v>
      </c>
      <c r="G12" s="46"/>
      <c r="H12" s="46"/>
    </row>
    <row r="13" spans="1:8" ht="12.75">
      <c r="A13" s="44" t="s">
        <v>48</v>
      </c>
      <c r="B13" s="44" t="s">
        <v>49</v>
      </c>
      <c r="C13" s="9" t="s">
        <v>9</v>
      </c>
      <c r="D13" s="12"/>
      <c r="E13" s="12"/>
      <c r="F13" s="55"/>
      <c r="G13" s="46"/>
      <c r="H13" s="46"/>
    </row>
    <row r="14" spans="1:8" ht="12.75">
      <c r="A14" s="44" t="s">
        <v>50</v>
      </c>
      <c r="B14" s="44" t="s">
        <v>51</v>
      </c>
      <c r="C14" s="9"/>
      <c r="D14" s="12"/>
      <c r="E14" s="12"/>
      <c r="F14" s="55"/>
      <c r="G14" s="46"/>
      <c r="H14" s="46"/>
    </row>
    <row r="15" spans="1:8" ht="12.75">
      <c r="A15" s="61" t="s">
        <v>52</v>
      </c>
      <c r="B15" s="61" t="s">
        <v>11</v>
      </c>
      <c r="C15" s="62" t="s">
        <v>9</v>
      </c>
      <c r="D15" s="63">
        <f>D17+D18+D19+D20+D21+D22+D23+D24+D25+D26+D27+D28+D29+D30+D31+D32+D33+D34+D35+D37+D38+D39+D40+D41</f>
        <v>1950</v>
      </c>
      <c r="E15" s="63">
        <f>E17+E18+E19+E20+E21+E22+E23+E24+E25+E26+E27+E28+E29+E30+E31+E32+E33+E34+E35+E37+E38+E39+E40+E41</f>
        <v>2269</v>
      </c>
      <c r="F15" s="64">
        <f>D15/E15*100</f>
        <v>85.94094314676069</v>
      </c>
      <c r="G15" s="46"/>
      <c r="H15" s="46"/>
    </row>
    <row r="16" spans="1:8" ht="12.75">
      <c r="A16" s="13" t="s">
        <v>12</v>
      </c>
      <c r="B16" s="8"/>
      <c r="C16" s="9"/>
      <c r="D16" s="12"/>
      <c r="E16" s="12"/>
      <c r="F16" s="55"/>
      <c r="G16" s="47"/>
      <c r="H16" s="46"/>
    </row>
    <row r="17" spans="1:8" ht="12.75">
      <c r="A17" s="44" t="s">
        <v>53</v>
      </c>
      <c r="B17" s="44" t="s">
        <v>54</v>
      </c>
      <c r="C17" s="9" t="s">
        <v>9</v>
      </c>
      <c r="D17" s="12"/>
      <c r="E17" s="12"/>
      <c r="F17" s="55" t="e">
        <f>D17/E17*100</f>
        <v>#DIV/0!</v>
      </c>
      <c r="G17" s="26"/>
      <c r="H17" s="46"/>
    </row>
    <row r="18" spans="1:8" ht="12.75">
      <c r="A18" s="44" t="s">
        <v>55</v>
      </c>
      <c r="B18" s="44" t="s">
        <v>56</v>
      </c>
      <c r="C18" s="9" t="s">
        <v>9</v>
      </c>
      <c r="D18" s="51"/>
      <c r="E18" s="51"/>
      <c r="F18" s="56" t="e">
        <f>D18/E18*100</f>
        <v>#DIV/0!</v>
      </c>
      <c r="G18" s="47"/>
      <c r="H18" s="46"/>
    </row>
    <row r="19" spans="1:8" ht="12.75">
      <c r="A19" s="44" t="s">
        <v>57</v>
      </c>
      <c r="B19" s="44" t="s">
        <v>58</v>
      </c>
      <c r="C19" s="9" t="s">
        <v>9</v>
      </c>
      <c r="D19" s="12"/>
      <c r="E19" s="12"/>
      <c r="F19" s="55"/>
      <c r="G19" s="47"/>
      <c r="H19" s="46"/>
    </row>
    <row r="20" spans="1:8" ht="12.75">
      <c r="A20" s="44" t="s">
        <v>59</v>
      </c>
      <c r="B20" s="44" t="s">
        <v>60</v>
      </c>
      <c r="C20" s="9" t="s">
        <v>9</v>
      </c>
      <c r="D20" s="12"/>
      <c r="E20" s="12"/>
      <c r="F20" s="55"/>
      <c r="G20" s="47"/>
      <c r="H20" s="46"/>
    </row>
    <row r="21" spans="1:8" ht="12.75">
      <c r="A21" s="44" t="s">
        <v>61</v>
      </c>
      <c r="B21" s="44" t="s">
        <v>62</v>
      </c>
      <c r="C21" s="9" t="s">
        <v>9</v>
      </c>
      <c r="D21" s="12"/>
      <c r="E21" s="12"/>
      <c r="F21" s="55"/>
      <c r="G21" s="47"/>
      <c r="H21" s="46"/>
    </row>
    <row r="22" spans="1:8" ht="38.25">
      <c r="A22" s="44" t="s">
        <v>63</v>
      </c>
      <c r="B22" s="44" t="s">
        <v>64</v>
      </c>
      <c r="C22" s="9" t="s">
        <v>9</v>
      </c>
      <c r="D22" s="14"/>
      <c r="E22" s="14"/>
      <c r="F22" s="57"/>
      <c r="G22" s="47"/>
      <c r="H22" s="46"/>
    </row>
    <row r="23" spans="1:8" ht="12.75">
      <c r="A23" s="44" t="s">
        <v>65</v>
      </c>
      <c r="B23" s="44" t="s">
        <v>66</v>
      </c>
      <c r="C23" s="9" t="s">
        <v>9</v>
      </c>
      <c r="D23" s="14"/>
      <c r="E23" s="14"/>
      <c r="F23" s="57"/>
      <c r="G23" s="47"/>
      <c r="H23" s="46"/>
    </row>
    <row r="24" spans="1:8" ht="25.5">
      <c r="A24" s="44" t="s">
        <v>67</v>
      </c>
      <c r="B24" s="44" t="s">
        <v>68</v>
      </c>
      <c r="C24" s="9" t="s">
        <v>9</v>
      </c>
      <c r="D24" s="52"/>
      <c r="E24" s="52"/>
      <c r="F24" s="57" t="e">
        <f>D24/E24*100</f>
        <v>#DIV/0!</v>
      </c>
      <c r="G24" s="47"/>
      <c r="H24" s="46"/>
    </row>
    <row r="25" spans="1:8" ht="12.75">
      <c r="A25" s="44" t="s">
        <v>69</v>
      </c>
      <c r="B25" s="44" t="s">
        <v>70</v>
      </c>
      <c r="C25" s="9" t="s">
        <v>9</v>
      </c>
      <c r="D25" s="14"/>
      <c r="E25" s="52"/>
      <c r="F25" s="57"/>
      <c r="G25" s="47"/>
      <c r="H25" s="46"/>
    </row>
    <row r="26" spans="1:8" ht="12.75">
      <c r="A26" s="44" t="s">
        <v>71</v>
      </c>
      <c r="B26" s="44" t="s">
        <v>72</v>
      </c>
      <c r="C26" s="9" t="s">
        <v>9</v>
      </c>
      <c r="D26" s="14"/>
      <c r="E26" s="52"/>
      <c r="F26" s="57"/>
      <c r="G26" s="47"/>
      <c r="H26" s="46"/>
    </row>
    <row r="27" spans="1:8" ht="25.5">
      <c r="A27" s="44" t="s">
        <v>73</v>
      </c>
      <c r="B27" s="44" t="s">
        <v>74</v>
      </c>
      <c r="C27" s="9" t="s">
        <v>9</v>
      </c>
      <c r="D27" s="14"/>
      <c r="E27" s="52"/>
      <c r="F27" s="57"/>
      <c r="G27" s="47"/>
      <c r="H27" s="46"/>
    </row>
    <row r="28" spans="1:8" ht="12.75">
      <c r="A28" s="44" t="s">
        <v>75</v>
      </c>
      <c r="B28" s="44" t="s">
        <v>76</v>
      </c>
      <c r="C28" s="9" t="s">
        <v>9</v>
      </c>
      <c r="D28" s="14"/>
      <c r="E28" s="52"/>
      <c r="F28" s="57"/>
      <c r="G28" s="47"/>
      <c r="H28" s="46"/>
    </row>
    <row r="29" spans="1:8" ht="29.25" customHeight="1">
      <c r="A29" s="44" t="s">
        <v>77</v>
      </c>
      <c r="B29" s="44" t="s">
        <v>78</v>
      </c>
      <c r="C29" s="9" t="s">
        <v>9</v>
      </c>
      <c r="D29" s="14"/>
      <c r="E29" s="52"/>
      <c r="F29" s="57"/>
      <c r="G29" s="47"/>
      <c r="H29" s="46"/>
    </row>
    <row r="30" spans="1:8" ht="12.75">
      <c r="A30" s="44" t="s">
        <v>79</v>
      </c>
      <c r="B30" s="44" t="s">
        <v>80</v>
      </c>
      <c r="C30" s="9" t="s">
        <v>9</v>
      </c>
      <c r="D30" s="14"/>
      <c r="E30" s="52"/>
      <c r="F30" s="57"/>
      <c r="G30" s="47"/>
      <c r="H30" s="46"/>
    </row>
    <row r="31" spans="1:8" ht="25.5">
      <c r="A31" s="44" t="s">
        <v>81</v>
      </c>
      <c r="B31" s="44" t="s">
        <v>82</v>
      </c>
      <c r="C31" s="9" t="s">
        <v>9</v>
      </c>
      <c r="D31" s="52"/>
      <c r="E31" s="52"/>
      <c r="F31" s="57"/>
      <c r="G31" s="47"/>
      <c r="H31" s="46"/>
    </row>
    <row r="32" spans="1:8" ht="12.75">
      <c r="A32" s="44" t="s">
        <v>116</v>
      </c>
      <c r="B32" s="44" t="s">
        <v>115</v>
      </c>
      <c r="C32" s="9" t="s">
        <v>9</v>
      </c>
      <c r="D32" s="52"/>
      <c r="E32" s="52"/>
      <c r="F32" s="57"/>
      <c r="G32" s="47"/>
      <c r="H32" s="46"/>
    </row>
    <row r="33" spans="1:8" ht="12.75">
      <c r="A33" s="44" t="s">
        <v>83</v>
      </c>
      <c r="B33" s="44" t="s">
        <v>84</v>
      </c>
      <c r="C33" s="9" t="s">
        <v>9</v>
      </c>
      <c r="D33" s="52"/>
      <c r="E33" s="52"/>
      <c r="F33" s="57"/>
      <c r="G33" s="47"/>
      <c r="H33" s="46"/>
    </row>
    <row r="34" spans="1:8" ht="25.5">
      <c r="A34" s="44" t="s">
        <v>85</v>
      </c>
      <c r="B34" s="44" t="s">
        <v>86</v>
      </c>
      <c r="C34" s="9" t="s">
        <v>9</v>
      </c>
      <c r="D34" s="52">
        <f>Форма_1б!B19</f>
        <v>1950</v>
      </c>
      <c r="E34" s="52">
        <f>Форма_1б!C19</f>
        <v>2269</v>
      </c>
      <c r="F34" s="57">
        <f>D34/E34*100</f>
        <v>85.94094314676069</v>
      </c>
      <c r="G34" s="47"/>
      <c r="H34" s="46"/>
    </row>
    <row r="35" spans="1:8" ht="25.5">
      <c r="A35" s="44" t="s">
        <v>87</v>
      </c>
      <c r="B35" s="44" t="s">
        <v>88</v>
      </c>
      <c r="C35" s="9" t="s">
        <v>9</v>
      </c>
      <c r="D35" s="52"/>
      <c r="E35" s="14"/>
      <c r="F35" s="57"/>
      <c r="G35" s="47"/>
      <c r="H35" s="46"/>
    </row>
    <row r="36" spans="1:8" ht="12.75">
      <c r="A36" s="10" t="s">
        <v>12</v>
      </c>
      <c r="B36" s="8"/>
      <c r="C36" s="9" t="s">
        <v>9</v>
      </c>
      <c r="D36" s="14"/>
      <c r="E36" s="14"/>
      <c r="F36" s="57"/>
      <c r="G36" s="47"/>
      <c r="H36" s="46"/>
    </row>
    <row r="37" spans="1:8" ht="12.75">
      <c r="A37" s="44" t="s">
        <v>110</v>
      </c>
      <c r="B37" s="44" t="s">
        <v>89</v>
      </c>
      <c r="C37" s="9" t="s">
        <v>9</v>
      </c>
      <c r="D37" s="14"/>
      <c r="E37" s="52"/>
      <c r="F37" s="57"/>
      <c r="G37" s="26"/>
      <c r="H37" s="46"/>
    </row>
    <row r="38" spans="1:8" ht="25.5">
      <c r="A38" s="44" t="s">
        <v>111</v>
      </c>
      <c r="B38" s="44" t="s">
        <v>112</v>
      </c>
      <c r="C38" s="9" t="s">
        <v>9</v>
      </c>
      <c r="D38" s="14"/>
      <c r="E38" s="14"/>
      <c r="F38" s="57"/>
      <c r="G38" s="26"/>
      <c r="H38" s="46"/>
    </row>
    <row r="39" spans="1:8" ht="25.5">
      <c r="A39" s="44" t="s">
        <v>109</v>
      </c>
      <c r="B39" s="44" t="s">
        <v>90</v>
      </c>
      <c r="C39" s="9" t="s">
        <v>9</v>
      </c>
      <c r="D39" s="14"/>
      <c r="E39" s="14"/>
      <c r="F39" s="57"/>
      <c r="G39" s="47"/>
      <c r="H39" s="46"/>
    </row>
    <row r="40" spans="1:8" ht="12.75">
      <c r="A40" s="44" t="s">
        <v>113</v>
      </c>
      <c r="B40" s="44" t="s">
        <v>114</v>
      </c>
      <c r="C40" s="9" t="s">
        <v>9</v>
      </c>
      <c r="D40" s="14"/>
      <c r="E40" s="14"/>
      <c r="F40" s="57"/>
      <c r="G40" s="47"/>
      <c r="H40" s="46"/>
    </row>
    <row r="41" spans="1:8" ht="12.75">
      <c r="A41" s="44" t="s">
        <v>91</v>
      </c>
      <c r="B41" s="44" t="s">
        <v>92</v>
      </c>
      <c r="C41" s="9" t="s">
        <v>9</v>
      </c>
      <c r="D41" s="14"/>
      <c r="E41" s="14"/>
      <c r="F41" s="57"/>
      <c r="G41" s="47"/>
      <c r="H41" s="46"/>
    </row>
    <row r="42" spans="1:8" ht="12.75">
      <c r="A42" s="44"/>
      <c r="B42" s="44"/>
      <c r="C42" s="9"/>
      <c r="D42" s="14"/>
      <c r="E42" s="14"/>
      <c r="F42" s="57"/>
      <c r="G42" s="47"/>
      <c r="H42" s="46"/>
    </row>
    <row r="43" spans="1:8" ht="25.5">
      <c r="A43" s="61" t="s">
        <v>93</v>
      </c>
      <c r="B43" s="61" t="s">
        <v>13</v>
      </c>
      <c r="C43" s="62" t="s">
        <v>9</v>
      </c>
      <c r="D43" s="65">
        <f>D45+D46+D47</f>
        <v>52014.3</v>
      </c>
      <c r="E43" s="65">
        <f>E45+E46+E47</f>
        <v>47653</v>
      </c>
      <c r="F43" s="66">
        <f>D43/E43*100</f>
        <v>109.15220447820704</v>
      </c>
      <c r="G43" s="46"/>
      <c r="H43" s="46"/>
    </row>
    <row r="44" spans="1:8" ht="12.75">
      <c r="A44" s="44" t="s">
        <v>15</v>
      </c>
      <c r="B44" s="44" t="s">
        <v>94</v>
      </c>
      <c r="C44" s="9"/>
      <c r="D44" s="52"/>
      <c r="E44" s="52"/>
      <c r="F44" s="58"/>
      <c r="G44" s="46"/>
      <c r="H44" s="46"/>
    </row>
    <row r="45" spans="1:8" ht="12.75">
      <c r="A45" s="44" t="s">
        <v>95</v>
      </c>
      <c r="B45" s="44" t="s">
        <v>96</v>
      </c>
      <c r="C45" s="9" t="s">
        <v>9</v>
      </c>
      <c r="D45" s="52">
        <f>Форма_1б!B16</f>
        <v>464.9</v>
      </c>
      <c r="E45" s="52">
        <f>Форма_1б!C16</f>
        <v>544.9</v>
      </c>
      <c r="F45" s="58">
        <f>D45/E45*100</f>
        <v>85.31840704716461</v>
      </c>
      <c r="G45" s="46"/>
      <c r="H45" s="46"/>
    </row>
    <row r="46" spans="1:8" ht="12.75">
      <c r="A46" s="44" t="s">
        <v>97</v>
      </c>
      <c r="B46" s="44" t="s">
        <v>98</v>
      </c>
      <c r="C46" s="9" t="s">
        <v>9</v>
      </c>
      <c r="D46" s="53"/>
      <c r="E46" s="53"/>
      <c r="F46" s="59"/>
      <c r="G46" s="46"/>
      <c r="H46" s="46"/>
    </row>
    <row r="47" spans="1:8" ht="26.25" thickBot="1">
      <c r="A47" s="44" t="s">
        <v>99</v>
      </c>
      <c r="B47" s="44" t="s">
        <v>100</v>
      </c>
      <c r="C47" s="15" t="s">
        <v>9</v>
      </c>
      <c r="D47" s="54">
        <f>Форма_1б!B14</f>
        <v>51549.4</v>
      </c>
      <c r="E47" s="54">
        <f>Форма_1б!C14</f>
        <v>47108.1</v>
      </c>
      <c r="F47" s="60">
        <f>D47/E47*100</f>
        <v>109.42789032034833</v>
      </c>
      <c r="G47" s="46"/>
      <c r="H47" s="46"/>
    </row>
    <row r="48" spans="1:6" ht="39.75" thickBot="1" thickTop="1">
      <c r="A48" s="61" t="s">
        <v>101</v>
      </c>
      <c r="B48" s="61" t="s">
        <v>14</v>
      </c>
      <c r="C48" s="67"/>
      <c r="D48" s="65">
        <f>D49</f>
        <v>19974.7</v>
      </c>
      <c r="E48" s="65">
        <f>E49</f>
        <v>16854.44</v>
      </c>
      <c r="F48" s="66">
        <f>D48/E48*100</f>
        <v>118.51298530238918</v>
      </c>
    </row>
    <row r="49" spans="1:6" ht="13.5" thickTop="1">
      <c r="A49" s="44" t="s">
        <v>102</v>
      </c>
      <c r="B49" s="44" t="s">
        <v>103</v>
      </c>
      <c r="C49" s="9" t="s">
        <v>9</v>
      </c>
      <c r="D49" s="52">
        <f>Форма_1б!B15</f>
        <v>19974.7</v>
      </c>
      <c r="E49" s="52">
        <f>Форма_1б!C15</f>
        <v>16854.44</v>
      </c>
      <c r="F49" s="58">
        <f>D49/E49*100</f>
        <v>118.51298530238918</v>
      </c>
    </row>
    <row r="50" spans="1:6" ht="12.75">
      <c r="A50" s="44" t="s">
        <v>104</v>
      </c>
      <c r="B50" s="44" t="s">
        <v>105</v>
      </c>
      <c r="C50" s="9" t="s">
        <v>9</v>
      </c>
      <c r="D50" s="52"/>
      <c r="E50" s="52"/>
      <c r="F50" s="57"/>
    </row>
    <row r="51" spans="1:6" ht="26.25" thickBot="1">
      <c r="A51" s="44" t="s">
        <v>106</v>
      </c>
      <c r="B51" s="44" t="s">
        <v>107</v>
      </c>
      <c r="C51" s="15" t="s">
        <v>9</v>
      </c>
      <c r="D51" s="52" t="s">
        <v>154</v>
      </c>
      <c r="E51" s="52" t="s">
        <v>154</v>
      </c>
      <c r="F51" s="58" t="e">
        <f>D51/E51*100</f>
        <v>#VALUE!</v>
      </c>
    </row>
    <row r="52" spans="1:6" ht="14.25" thickBot="1" thickTop="1">
      <c r="A52" s="17"/>
      <c r="B52" s="17"/>
      <c r="C52" s="45"/>
      <c r="D52" s="14"/>
      <c r="E52" s="14"/>
      <c r="F52" s="57"/>
    </row>
    <row r="53" spans="1:6" ht="14.25" thickBot="1" thickTop="1">
      <c r="A53" s="17"/>
      <c r="B53" s="17"/>
      <c r="C53" s="45"/>
      <c r="D53" s="14"/>
      <c r="E53" s="14"/>
      <c r="F53" s="57"/>
    </row>
    <row r="54" spans="1:6" ht="27" thickBot="1" thickTop="1">
      <c r="A54" s="16" t="s">
        <v>16</v>
      </c>
      <c r="B54" s="18" t="s">
        <v>17</v>
      </c>
      <c r="C54" s="17"/>
      <c r="D54" s="14"/>
      <c r="E54" s="14"/>
      <c r="F54" s="57"/>
    </row>
    <row r="55" spans="1:6" ht="13.5" thickTop="1">
      <c r="A55" s="25"/>
      <c r="B55" s="26"/>
      <c r="C55" s="26"/>
      <c r="D55" s="26"/>
      <c r="E55" s="26"/>
      <c r="F55" s="27"/>
    </row>
    <row r="56" spans="1:6" ht="12.75">
      <c r="A56" s="40" t="s">
        <v>19</v>
      </c>
      <c r="B56" s="84" t="s">
        <v>150</v>
      </c>
      <c r="C56" s="85"/>
      <c r="D56" s="85"/>
      <c r="E56" s="85"/>
      <c r="F56" s="85"/>
    </row>
    <row r="57" spans="1:6" ht="12.75">
      <c r="A57" s="41" t="s">
        <v>21</v>
      </c>
      <c r="B57" s="86" t="s">
        <v>20</v>
      </c>
      <c r="C57" s="87"/>
      <c r="D57" s="87"/>
      <c r="E57" s="87"/>
      <c r="F57" s="20"/>
    </row>
    <row r="58" spans="1:6" ht="12.75">
      <c r="A58" s="42" t="s">
        <v>40</v>
      </c>
      <c r="B58" t="s">
        <v>151</v>
      </c>
      <c r="E58" s="19"/>
      <c r="F58" s="20"/>
    </row>
    <row r="59" spans="1:5" ht="12.75">
      <c r="A59" s="43"/>
      <c r="B59" s="21"/>
      <c r="C59" s="21"/>
      <c r="D59" s="21"/>
      <c r="E59" s="22"/>
    </row>
    <row r="60" spans="1:5" ht="12.75">
      <c r="A60" s="21" t="s">
        <v>157</v>
      </c>
      <c r="B60" s="24"/>
      <c r="C60" s="24"/>
      <c r="D60" s="24"/>
      <c r="E60" s="2"/>
    </row>
    <row r="61" spans="1:5" ht="12.75">
      <c r="A61" s="24" t="s">
        <v>134</v>
      </c>
      <c r="B61" s="24"/>
      <c r="C61" s="24"/>
      <c r="D61" s="24"/>
      <c r="E61" s="2"/>
    </row>
    <row r="62" ht="12.75">
      <c r="A62" s="24" t="s">
        <v>135</v>
      </c>
    </row>
  </sheetData>
  <sheetProtection/>
  <mergeCells count="5">
    <mergeCell ref="A2:F2"/>
    <mergeCell ref="B56:F56"/>
    <mergeCell ref="B57:E57"/>
    <mergeCell ref="A3:F3"/>
    <mergeCell ref="A4:F4"/>
  </mergeCells>
  <printOptions/>
  <pageMargins left="0.3937007874015748" right="0.3937007874015748" top="0.7874015748031497" bottom="0.3937007874015748" header="0.11811023622047245" footer="0.11811023622047245"/>
  <pageSetup fitToHeight="0" fitToWidth="1" horizontalDpi="600" verticalDpi="600" orientation="landscape" paperSize="9" scale="9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zoomScalePageLayoutView="0" workbookViewId="0" topLeftCell="A1">
      <selection activeCell="C18" sqref="C18"/>
    </sheetView>
  </sheetViews>
  <sheetFormatPr defaultColWidth="9.00390625" defaultRowHeight="12.75"/>
  <cols>
    <col min="1" max="1" width="64.75390625" style="0" customWidth="1"/>
    <col min="2" max="2" width="22.375" style="0" customWidth="1"/>
    <col min="3" max="3" width="21.875" style="0" customWidth="1"/>
    <col min="4" max="4" width="19.75390625" style="0" customWidth="1"/>
  </cols>
  <sheetData>
    <row r="1" spans="3:4" ht="12.75">
      <c r="C1" s="89" t="s">
        <v>43</v>
      </c>
      <c r="D1" s="89"/>
    </row>
    <row r="2" spans="1:4" ht="62.25" customHeight="1">
      <c r="A2" s="90" t="s">
        <v>26</v>
      </c>
      <c r="B2" s="90"/>
      <c r="C2" s="90"/>
      <c r="D2" s="90"/>
    </row>
    <row r="3" spans="1:4" ht="18.75">
      <c r="A3" s="91" t="s">
        <v>127</v>
      </c>
      <c r="B3" s="92"/>
      <c r="C3" s="92"/>
      <c r="D3" s="92"/>
    </row>
    <row r="4" spans="1:4" ht="12.75">
      <c r="A4" s="88" t="s">
        <v>42</v>
      </c>
      <c r="B4" s="88"/>
      <c r="C4" s="88"/>
      <c r="D4" s="88"/>
    </row>
    <row r="5" spans="2:3" ht="21.75" customHeight="1">
      <c r="B5" s="30" t="s">
        <v>18</v>
      </c>
      <c r="C5" s="4" t="s">
        <v>165</v>
      </c>
    </row>
    <row r="6" ht="13.5" thickBot="1"/>
    <row r="7" spans="1:4" ht="75" customHeight="1" thickBot="1" thickTop="1">
      <c r="A7" s="6" t="s">
        <v>23</v>
      </c>
      <c r="B7" s="7" t="s">
        <v>24</v>
      </c>
      <c r="C7" s="34" t="s">
        <v>6</v>
      </c>
      <c r="D7" s="7" t="s">
        <v>25</v>
      </c>
    </row>
    <row r="8" spans="1:5" ht="13.5" thickTop="1">
      <c r="A8" s="48" t="s">
        <v>117</v>
      </c>
      <c r="B8" s="79">
        <v>16560.8</v>
      </c>
      <c r="C8" s="79">
        <v>17418.5</v>
      </c>
      <c r="D8" s="49">
        <f>B8/C8*100</f>
        <v>95.07592502224645</v>
      </c>
      <c r="E8" s="50" t="s">
        <v>130</v>
      </c>
    </row>
    <row r="9" spans="1:6" ht="12.75">
      <c r="A9" s="48" t="s">
        <v>118</v>
      </c>
      <c r="B9" s="79">
        <v>392.5</v>
      </c>
      <c r="C9" s="79">
        <v>330.97</v>
      </c>
      <c r="D9" s="49">
        <f aca="true" t="shared" si="0" ref="D9:D20">B9/C9*100</f>
        <v>118.59080883463757</v>
      </c>
      <c r="E9" s="50" t="s">
        <v>131</v>
      </c>
      <c r="F9" t="s">
        <v>156</v>
      </c>
    </row>
    <row r="10" spans="1:6" ht="12.75">
      <c r="A10" s="48" t="s">
        <v>119</v>
      </c>
      <c r="B10" s="79">
        <v>91434.79</v>
      </c>
      <c r="C10" s="79">
        <v>83456.35</v>
      </c>
      <c r="D10" s="49">
        <f t="shared" si="0"/>
        <v>109.56001550511134</v>
      </c>
      <c r="E10" s="50" t="s">
        <v>130</v>
      </c>
      <c r="F10" t="s">
        <v>156</v>
      </c>
    </row>
    <row r="11" spans="1:5" ht="12.75">
      <c r="A11" s="29" t="s">
        <v>120</v>
      </c>
      <c r="B11" s="79">
        <v>149669.49</v>
      </c>
      <c r="C11" s="79">
        <v>102891.5</v>
      </c>
      <c r="D11" s="49">
        <f t="shared" si="0"/>
        <v>145.4634153452909</v>
      </c>
      <c r="E11" s="50" t="s">
        <v>132</v>
      </c>
    </row>
    <row r="12" spans="1:5" ht="12.75">
      <c r="A12" s="29" t="s">
        <v>121</v>
      </c>
      <c r="B12" s="79">
        <v>3515</v>
      </c>
      <c r="C12" s="79">
        <v>3172</v>
      </c>
      <c r="D12" s="49">
        <f t="shared" si="0"/>
        <v>110.81336696090796</v>
      </c>
      <c r="E12" s="50" t="s">
        <v>133</v>
      </c>
    </row>
    <row r="13" spans="1:5" ht="12.75">
      <c r="A13" s="29" t="s">
        <v>122</v>
      </c>
      <c r="B13" s="79">
        <v>1168.9</v>
      </c>
      <c r="C13" s="79">
        <v>1037.6</v>
      </c>
      <c r="D13" s="49">
        <f t="shared" si="0"/>
        <v>112.65420200462609</v>
      </c>
      <c r="E13" s="50" t="s">
        <v>14</v>
      </c>
    </row>
    <row r="14" spans="1:6" ht="12.75">
      <c r="A14" s="29" t="s">
        <v>123</v>
      </c>
      <c r="B14" s="79">
        <v>51549.4</v>
      </c>
      <c r="C14" s="79">
        <v>47108.1</v>
      </c>
      <c r="D14" s="49">
        <f t="shared" si="0"/>
        <v>109.42789032034833</v>
      </c>
      <c r="E14" s="50" t="s">
        <v>14</v>
      </c>
      <c r="F14" t="s">
        <v>149</v>
      </c>
    </row>
    <row r="15" spans="1:6" ht="12.75">
      <c r="A15" s="29" t="s">
        <v>124</v>
      </c>
      <c r="B15" s="79">
        <v>19974.7</v>
      </c>
      <c r="C15" s="79">
        <v>16854.44</v>
      </c>
      <c r="D15" s="49">
        <f t="shared" si="0"/>
        <v>118.51298530238918</v>
      </c>
      <c r="E15" s="50" t="s">
        <v>14</v>
      </c>
      <c r="F15" t="s">
        <v>149</v>
      </c>
    </row>
    <row r="16" spans="1:6" ht="12.75">
      <c r="A16" s="29" t="s">
        <v>125</v>
      </c>
      <c r="B16" s="79">
        <v>464.9</v>
      </c>
      <c r="C16" s="79">
        <v>544.9</v>
      </c>
      <c r="D16" s="49">
        <f t="shared" si="0"/>
        <v>85.31840704716461</v>
      </c>
      <c r="E16" s="50" t="s">
        <v>14</v>
      </c>
      <c r="F16" t="s">
        <v>149</v>
      </c>
    </row>
    <row r="17" spans="1:5" ht="12.75">
      <c r="A17" s="29" t="s">
        <v>126</v>
      </c>
      <c r="B17" s="79"/>
      <c r="C17" s="79">
        <v>20465.6</v>
      </c>
      <c r="D17" s="49">
        <f t="shared" si="0"/>
        <v>0</v>
      </c>
      <c r="E17" s="50" t="s">
        <v>130</v>
      </c>
    </row>
    <row r="18" spans="1:5" ht="12.75">
      <c r="A18" s="29" t="s">
        <v>160</v>
      </c>
      <c r="B18" s="79">
        <v>31650.9</v>
      </c>
      <c r="C18" s="79">
        <v>28909.48</v>
      </c>
      <c r="D18" s="49">
        <f t="shared" si="0"/>
        <v>109.48277174131115</v>
      </c>
      <c r="E18" s="50" t="s">
        <v>130</v>
      </c>
    </row>
    <row r="19" spans="1:6" ht="12.75">
      <c r="A19" s="29" t="s">
        <v>161</v>
      </c>
      <c r="B19" s="79">
        <v>1950</v>
      </c>
      <c r="C19" s="79">
        <v>2269</v>
      </c>
      <c r="D19" s="49">
        <f t="shared" si="0"/>
        <v>85.94094314676069</v>
      </c>
      <c r="E19" s="50" t="s">
        <v>130</v>
      </c>
      <c r="F19" t="s">
        <v>149</v>
      </c>
    </row>
    <row r="20" spans="1:4" ht="12.75">
      <c r="A20" s="29"/>
      <c r="B20" s="79"/>
      <c r="C20" s="79"/>
      <c r="D20" s="49" t="e">
        <f t="shared" si="0"/>
        <v>#DIV/0!</v>
      </c>
    </row>
    <row r="21" spans="2:3" ht="12.75">
      <c r="B21" s="80">
        <f>SUM(B8:B20)</f>
        <v>368331.38000000006</v>
      </c>
      <c r="C21" s="80">
        <f>SUM(C8:C20)</f>
        <v>324458.44</v>
      </c>
    </row>
    <row r="22" spans="1:2" ht="12.75">
      <c r="A22" s="40" t="s">
        <v>19</v>
      </c>
      <c r="B22" t="s">
        <v>150</v>
      </c>
    </row>
    <row r="23" spans="1:2" ht="12.75">
      <c r="A23" s="41" t="s">
        <v>21</v>
      </c>
      <c r="B23" t="s">
        <v>39</v>
      </c>
    </row>
    <row r="24" spans="1:4" ht="12.75">
      <c r="A24" s="42" t="s">
        <v>40</v>
      </c>
      <c r="B24" t="s">
        <v>152</v>
      </c>
      <c r="C24" s="19"/>
      <c r="D24" s="20"/>
    </row>
    <row r="25" spans="1:4" ht="12.75">
      <c r="A25" s="43"/>
      <c r="C25" s="19"/>
      <c r="D25" s="20"/>
    </row>
    <row r="26" ht="12.75">
      <c r="A26" s="21" t="s">
        <v>158</v>
      </c>
    </row>
    <row r="27" ht="12.75">
      <c r="A27" s="24" t="s">
        <v>128</v>
      </c>
    </row>
    <row r="28" ht="12.75">
      <c r="A28" s="24" t="s">
        <v>129</v>
      </c>
    </row>
  </sheetData>
  <sheetProtection/>
  <mergeCells count="4">
    <mergeCell ref="C1:D1"/>
    <mergeCell ref="A2:D2"/>
    <mergeCell ref="A3:D3"/>
    <mergeCell ref="A4:D4"/>
  </mergeCells>
  <printOptions horizontalCentered="1"/>
  <pageMargins left="0.3937007874015748" right="0.3937007874015748" top="0.7874015748031497" bottom="0.3937007874015748" header="0.11811023622047245" footer="0.11811023622047245"/>
  <pageSetup horizontalDpi="600" verticalDpi="6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="70" zoomScaleNormal="70" zoomScalePageLayoutView="0" workbookViewId="0" topLeftCell="A1">
      <selection activeCell="D40" sqref="D40"/>
    </sheetView>
  </sheetViews>
  <sheetFormatPr defaultColWidth="9.00390625" defaultRowHeight="12.75"/>
  <cols>
    <col min="1" max="1" width="67.25390625" style="0" customWidth="1"/>
    <col min="2" max="2" width="9.125" style="0" customWidth="1"/>
    <col min="3" max="3" width="20.75390625" style="0" customWidth="1"/>
    <col min="4" max="4" width="20.125" style="0" customWidth="1"/>
    <col min="5" max="5" width="22.25390625" style="0" customWidth="1"/>
  </cols>
  <sheetData>
    <row r="1" spans="2:5" ht="14.25">
      <c r="B1" s="1"/>
      <c r="E1" s="3" t="s">
        <v>22</v>
      </c>
    </row>
    <row r="2" spans="1:5" ht="18.75">
      <c r="A2" s="95" t="s">
        <v>28</v>
      </c>
      <c r="B2" s="95"/>
      <c r="C2" s="95"/>
      <c r="D2" s="95"/>
      <c r="E2" s="95"/>
    </row>
    <row r="3" spans="1:5" ht="18.75">
      <c r="A3" s="91" t="s">
        <v>127</v>
      </c>
      <c r="B3" s="92"/>
      <c r="C3" s="92"/>
      <c r="D3" s="92"/>
      <c r="E3" s="92"/>
    </row>
    <row r="4" spans="1:5" ht="12.75">
      <c r="A4" s="88" t="s">
        <v>42</v>
      </c>
      <c r="B4" s="88"/>
      <c r="C4" s="88"/>
      <c r="D4" s="88"/>
      <c r="E4" s="88"/>
    </row>
    <row r="5" spans="1:5" ht="12.75">
      <c r="A5" s="31"/>
      <c r="B5" s="30" t="s">
        <v>18</v>
      </c>
      <c r="C5" s="4" t="s">
        <v>166</v>
      </c>
      <c r="E5" s="33"/>
    </row>
    <row r="6" spans="1:5" ht="13.5" thickBot="1">
      <c r="A6" s="2"/>
      <c r="B6" s="2"/>
      <c r="C6" s="5"/>
      <c r="D6" s="5"/>
      <c r="E6" s="5"/>
    </row>
    <row r="7" spans="1:5" ht="14.25" thickBot="1" thickTop="1">
      <c r="A7" s="96" t="s">
        <v>2</v>
      </c>
      <c r="B7" s="99" t="s">
        <v>3</v>
      </c>
      <c r="C7" s="102" t="s">
        <v>29</v>
      </c>
      <c r="D7" s="103"/>
      <c r="E7" s="104"/>
    </row>
    <row r="8" spans="1:5" ht="14.25" thickBot="1" thickTop="1">
      <c r="A8" s="97"/>
      <c r="B8" s="100"/>
      <c r="C8" s="102" t="s">
        <v>30</v>
      </c>
      <c r="D8" s="103"/>
      <c r="E8" s="99" t="s">
        <v>31</v>
      </c>
    </row>
    <row r="9" spans="1:5" ht="54.75" customHeight="1" thickTop="1">
      <c r="A9" s="98"/>
      <c r="B9" s="101"/>
      <c r="C9" s="7" t="s">
        <v>32</v>
      </c>
      <c r="D9" s="7" t="s">
        <v>33</v>
      </c>
      <c r="E9" s="101"/>
    </row>
    <row r="10" spans="1:5" ht="12.75">
      <c r="A10" s="35"/>
      <c r="B10" s="35"/>
      <c r="C10" s="28"/>
      <c r="D10" s="28"/>
      <c r="E10" s="28"/>
    </row>
    <row r="11" spans="1:5" ht="25.5">
      <c r="A11" s="73" t="s">
        <v>34</v>
      </c>
      <c r="B11" s="74" t="s">
        <v>108</v>
      </c>
      <c r="C11" s="78">
        <f>25167/27732.04*100</f>
        <v>90.75062635132504</v>
      </c>
      <c r="D11" s="78">
        <f>25167/10637.6*100</f>
        <v>236.58531999699179</v>
      </c>
      <c r="E11" s="78">
        <f>Форма_1а!D8/Форма_1а!E8*100</f>
        <v>56.79513776655823</v>
      </c>
    </row>
    <row r="12" spans="1:5" ht="12.75">
      <c r="A12" s="10" t="s">
        <v>10</v>
      </c>
      <c r="B12" s="11"/>
      <c r="C12" s="12"/>
      <c r="D12" s="12"/>
      <c r="E12" s="12"/>
    </row>
    <row r="13" spans="1:5" ht="12.75">
      <c r="A13" s="11"/>
      <c r="B13" s="11"/>
      <c r="C13" s="12"/>
      <c r="D13" s="12"/>
      <c r="E13" s="12"/>
    </row>
    <row r="14" spans="1:5" ht="12.75">
      <c r="A14" s="61" t="s">
        <v>44</v>
      </c>
      <c r="B14" s="61" t="s">
        <v>45</v>
      </c>
      <c r="C14" s="64">
        <f>0/4717.6*100</f>
        <v>0</v>
      </c>
      <c r="D14" s="64" t="e">
        <f>0/0*100</f>
        <v>#DIV/0!</v>
      </c>
      <c r="E14" s="64">
        <f>0/63409*100</f>
        <v>0</v>
      </c>
    </row>
    <row r="15" spans="1:5" ht="12.75">
      <c r="A15" s="13" t="s">
        <v>12</v>
      </c>
      <c r="B15" s="8"/>
      <c r="C15" s="12"/>
      <c r="D15" s="12"/>
      <c r="E15" s="12"/>
    </row>
    <row r="16" spans="1:5" ht="12.75">
      <c r="A16" s="44" t="s">
        <v>46</v>
      </c>
      <c r="B16" s="44" t="s">
        <v>47</v>
      </c>
      <c r="C16" s="55">
        <f>0/4717.6*100</f>
        <v>0</v>
      </c>
      <c r="D16" s="55" t="e">
        <f>0/0*100</f>
        <v>#DIV/0!</v>
      </c>
      <c r="E16" s="55">
        <f>0/63409*100</f>
        <v>0</v>
      </c>
    </row>
    <row r="17" spans="1:5" ht="12.75">
      <c r="A17" s="44" t="s">
        <v>48</v>
      </c>
      <c r="B17" s="44" t="s">
        <v>49</v>
      </c>
      <c r="C17" s="12"/>
      <c r="D17" s="12"/>
      <c r="E17" s="12"/>
    </row>
    <row r="18" spans="1:5" ht="12.75">
      <c r="A18" s="44" t="s">
        <v>50</v>
      </c>
      <c r="B18" s="44" t="s">
        <v>51</v>
      </c>
      <c r="C18" s="12"/>
      <c r="D18" s="12"/>
      <c r="E18" s="12"/>
    </row>
    <row r="19" spans="1:5" ht="12.75">
      <c r="A19" s="61" t="s">
        <v>52</v>
      </c>
      <c r="B19" s="61" t="s">
        <v>11</v>
      </c>
      <c r="C19" s="64">
        <f>794/1070*100</f>
        <v>74.20560747663552</v>
      </c>
      <c r="D19" s="64">
        <f>794/396*100</f>
        <v>200.50505050505052</v>
      </c>
      <c r="E19" s="64">
        <f>Форма_1а!D15/Форма_1а!E15*100</f>
        <v>85.94094314676069</v>
      </c>
    </row>
    <row r="20" spans="1:5" ht="12.75">
      <c r="A20" s="13" t="s">
        <v>12</v>
      </c>
      <c r="B20" s="8"/>
      <c r="C20" s="56"/>
      <c r="D20" s="56"/>
      <c r="E20" s="56"/>
    </row>
    <row r="21" spans="1:5" ht="12.75">
      <c r="A21" s="44" t="s">
        <v>53</v>
      </c>
      <c r="B21" s="44" t="s">
        <v>54</v>
      </c>
      <c r="C21" s="55"/>
      <c r="D21" s="55"/>
      <c r="E21" s="55"/>
    </row>
    <row r="22" spans="1:5" ht="12.75">
      <c r="A22" s="44" t="s">
        <v>55</v>
      </c>
      <c r="B22" s="44" t="s">
        <v>56</v>
      </c>
      <c r="C22" s="55"/>
      <c r="D22" s="55"/>
      <c r="E22" s="55"/>
    </row>
    <row r="23" spans="1:5" ht="12.75">
      <c r="A23" s="44" t="s">
        <v>57</v>
      </c>
      <c r="B23" s="44" t="s">
        <v>58</v>
      </c>
      <c r="C23" s="55"/>
      <c r="D23" s="75"/>
      <c r="E23" s="75"/>
    </row>
    <row r="24" spans="1:5" ht="12.75">
      <c r="A24" s="44" t="s">
        <v>59</v>
      </c>
      <c r="B24" s="44" t="s">
        <v>60</v>
      </c>
      <c r="C24" s="57"/>
      <c r="D24" s="58"/>
      <c r="E24" s="58"/>
    </row>
    <row r="25" spans="1:5" ht="12.75">
      <c r="A25" s="44" t="s">
        <v>61</v>
      </c>
      <c r="B25" s="44" t="s">
        <v>62</v>
      </c>
      <c r="C25" s="57"/>
      <c r="D25" s="58"/>
      <c r="E25" s="58"/>
    </row>
    <row r="26" spans="1:5" ht="25.5">
      <c r="A26" s="44" t="s">
        <v>63</v>
      </c>
      <c r="B26" s="44" t="s">
        <v>64</v>
      </c>
      <c r="C26" s="57"/>
      <c r="D26" s="58"/>
      <c r="E26" s="58"/>
    </row>
    <row r="27" spans="1:5" ht="12.75">
      <c r="A27" s="44" t="s">
        <v>65</v>
      </c>
      <c r="B27" s="44" t="s">
        <v>66</v>
      </c>
      <c r="C27" s="57"/>
      <c r="D27" s="58"/>
      <c r="E27" s="58"/>
    </row>
    <row r="28" spans="1:5" ht="12.75">
      <c r="A28" s="44" t="s">
        <v>67</v>
      </c>
      <c r="B28" s="44" t="s">
        <v>68</v>
      </c>
      <c r="C28" s="58"/>
      <c r="D28" s="58"/>
      <c r="E28" s="58"/>
    </row>
    <row r="29" spans="1:5" ht="12.75">
      <c r="A29" s="44" t="s">
        <v>69</v>
      </c>
      <c r="B29" s="44" t="s">
        <v>70</v>
      </c>
      <c r="C29" s="57"/>
      <c r="D29" s="58"/>
      <c r="E29" s="58"/>
    </row>
    <row r="30" spans="1:5" ht="12.75">
      <c r="A30" s="44" t="s">
        <v>71</v>
      </c>
      <c r="B30" s="44" t="s">
        <v>72</v>
      </c>
      <c r="C30" s="57"/>
      <c r="D30" s="58"/>
      <c r="E30" s="58"/>
    </row>
    <row r="31" spans="1:5" ht="25.5">
      <c r="A31" s="44" t="s">
        <v>73</v>
      </c>
      <c r="B31" s="44" t="s">
        <v>74</v>
      </c>
      <c r="C31" s="57"/>
      <c r="D31" s="58"/>
      <c r="E31" s="58"/>
    </row>
    <row r="32" spans="1:5" ht="12.75">
      <c r="A32" s="44" t="s">
        <v>75</v>
      </c>
      <c r="B32" s="44" t="s">
        <v>76</v>
      </c>
      <c r="C32" s="57"/>
      <c r="D32" s="58"/>
      <c r="E32" s="58"/>
    </row>
    <row r="33" spans="1:5" ht="12.75">
      <c r="A33" s="44" t="s">
        <v>77</v>
      </c>
      <c r="B33" s="44" t="s">
        <v>78</v>
      </c>
      <c r="C33" s="57"/>
      <c r="D33" s="58"/>
      <c r="E33" s="58"/>
    </row>
    <row r="34" spans="1:5" ht="12.75">
      <c r="A34" s="44" t="s">
        <v>79</v>
      </c>
      <c r="B34" s="44" t="s">
        <v>80</v>
      </c>
      <c r="C34" s="57"/>
      <c r="D34" s="58"/>
      <c r="E34" s="58"/>
    </row>
    <row r="35" spans="1:5" ht="25.5">
      <c r="A35" s="44" t="s">
        <v>81</v>
      </c>
      <c r="B35" s="44" t="s">
        <v>82</v>
      </c>
      <c r="C35" s="58"/>
      <c r="D35" s="58"/>
      <c r="E35" s="58"/>
    </row>
    <row r="36" spans="1:5" ht="12.75">
      <c r="A36" s="44" t="s">
        <v>116</v>
      </c>
      <c r="B36" s="44" t="s">
        <v>115</v>
      </c>
      <c r="C36" s="58"/>
      <c r="D36" s="58"/>
      <c r="E36" s="58"/>
    </row>
    <row r="37" spans="1:5" ht="12.75">
      <c r="A37" s="44" t="s">
        <v>83</v>
      </c>
      <c r="B37" s="44" t="s">
        <v>84</v>
      </c>
      <c r="C37" s="58"/>
      <c r="D37" s="58"/>
      <c r="E37" s="58"/>
    </row>
    <row r="38" spans="1:5" ht="25.5">
      <c r="A38" s="44" t="s">
        <v>85</v>
      </c>
      <c r="B38" s="44" t="s">
        <v>86</v>
      </c>
      <c r="C38" s="58">
        <f>794/1070*100</f>
        <v>74.20560747663552</v>
      </c>
      <c r="D38" s="58">
        <f>794/396*100</f>
        <v>200.50505050505052</v>
      </c>
      <c r="E38" s="58">
        <f>Форма_1а!D34/Форма_1а!E34*100</f>
        <v>85.94094314676069</v>
      </c>
    </row>
    <row r="39" spans="1:5" ht="12.75">
      <c r="A39" s="44" t="s">
        <v>87</v>
      </c>
      <c r="B39" s="44" t="s">
        <v>88</v>
      </c>
      <c r="C39" s="58"/>
      <c r="D39" s="58"/>
      <c r="E39" s="58"/>
    </row>
    <row r="40" spans="1:5" ht="12.75">
      <c r="A40" s="10" t="s">
        <v>12</v>
      </c>
      <c r="B40" s="8"/>
      <c r="C40" s="58"/>
      <c r="D40" s="58"/>
      <c r="E40" s="58"/>
    </row>
    <row r="41" spans="1:5" ht="12.75">
      <c r="A41" s="44" t="s">
        <v>110</v>
      </c>
      <c r="B41" s="44" t="s">
        <v>89</v>
      </c>
      <c r="C41" s="58"/>
      <c r="D41" s="58"/>
      <c r="E41" s="58"/>
    </row>
    <row r="42" spans="1:5" ht="25.5">
      <c r="A42" s="44" t="s">
        <v>111</v>
      </c>
      <c r="B42" s="44" t="s">
        <v>112</v>
      </c>
      <c r="C42" s="58"/>
      <c r="D42" s="58"/>
      <c r="E42" s="58"/>
    </row>
    <row r="43" spans="1:5" ht="25.5">
      <c r="A43" s="44" t="s">
        <v>109</v>
      </c>
      <c r="B43" s="44" t="s">
        <v>90</v>
      </c>
      <c r="C43" s="58"/>
      <c r="D43" s="58"/>
      <c r="E43" s="58"/>
    </row>
    <row r="44" spans="1:5" ht="12.75">
      <c r="A44" s="44" t="s">
        <v>113</v>
      </c>
      <c r="B44" s="44" t="s">
        <v>114</v>
      </c>
      <c r="C44" s="58"/>
      <c r="D44" s="58"/>
      <c r="E44" s="58"/>
    </row>
    <row r="45" spans="1:5" ht="12.75">
      <c r="A45" s="44" t="s">
        <v>91</v>
      </c>
      <c r="B45" s="44" t="s">
        <v>92</v>
      </c>
      <c r="C45" s="58"/>
      <c r="D45" s="58"/>
      <c r="E45" s="58"/>
    </row>
    <row r="46" spans="1:5" ht="12.75">
      <c r="A46" s="44"/>
      <c r="B46" s="44"/>
      <c r="C46" s="58"/>
      <c r="D46" s="58"/>
      <c r="E46" s="58"/>
    </row>
    <row r="47" spans="1:5" ht="25.5">
      <c r="A47" s="61" t="s">
        <v>93</v>
      </c>
      <c r="B47" s="61" t="s">
        <v>13</v>
      </c>
      <c r="C47" s="66">
        <f>19839.3/17875.4*100</f>
        <v>110.98660729270394</v>
      </c>
      <c r="D47" s="66">
        <f>19839.3/3655*100</f>
        <v>542.798905608755</v>
      </c>
      <c r="E47" s="66">
        <f>Форма_1а!D43/Форма_1а!E43*100</f>
        <v>109.15220447820704</v>
      </c>
    </row>
    <row r="48" spans="1:5" ht="12.75">
      <c r="A48" s="44" t="s">
        <v>15</v>
      </c>
      <c r="B48" s="44" t="s">
        <v>94</v>
      </c>
      <c r="C48" s="58"/>
      <c r="D48" s="58"/>
      <c r="E48" s="58"/>
    </row>
    <row r="49" spans="1:5" ht="12.75">
      <c r="A49" s="44" t="s">
        <v>95</v>
      </c>
      <c r="B49" s="44" t="s">
        <v>96</v>
      </c>
      <c r="C49" s="58">
        <f>130.4/139.2*100</f>
        <v>93.67816091954025</v>
      </c>
      <c r="D49" s="58">
        <f>130.4/144.5*100</f>
        <v>90.24221453287198</v>
      </c>
      <c r="E49" s="58">
        <f>Форма_1а!F45</f>
        <v>85.31840704716461</v>
      </c>
    </row>
    <row r="50" spans="1:5" ht="12.75">
      <c r="A50" s="44" t="s">
        <v>97</v>
      </c>
      <c r="B50" s="44" t="s">
        <v>98</v>
      </c>
      <c r="C50" s="58"/>
      <c r="D50" s="58"/>
      <c r="E50" s="58"/>
    </row>
    <row r="51" spans="1:5" ht="25.5">
      <c r="A51" s="44" t="s">
        <v>99</v>
      </c>
      <c r="B51" s="44" t="s">
        <v>100</v>
      </c>
      <c r="C51" s="58">
        <f>19708.9/17736.2*100</f>
        <v>111.12245013024211</v>
      </c>
      <c r="D51" s="58">
        <f>19708.9/3510.5*100</f>
        <v>561.4271471300385</v>
      </c>
      <c r="E51" s="58">
        <f>Форма_1а!D47/Форма_1а!E47*100</f>
        <v>109.42789032034833</v>
      </c>
    </row>
    <row r="52" spans="1:5" ht="38.25">
      <c r="A52" s="61" t="s">
        <v>101</v>
      </c>
      <c r="B52" s="61" t="s">
        <v>14</v>
      </c>
      <c r="C52" s="66">
        <f>4533.7/4069.04*100</f>
        <v>111.41940113638597</v>
      </c>
      <c r="D52" s="66">
        <f>4533.7/6586.6*100</f>
        <v>68.8321744147208</v>
      </c>
      <c r="E52" s="66">
        <f>Форма_1а!D48/Форма_1а!E48*100</f>
        <v>118.51298530238918</v>
      </c>
    </row>
    <row r="53" spans="1:5" ht="12.75">
      <c r="A53" s="44" t="s">
        <v>102</v>
      </c>
      <c r="B53" s="44" t="s">
        <v>103</v>
      </c>
      <c r="C53" s="58">
        <f>4533.7/4069.04*100</f>
        <v>111.41940113638597</v>
      </c>
      <c r="D53" s="58">
        <f>4533.7/6586.6*100</f>
        <v>68.8321744147208</v>
      </c>
      <c r="E53" s="58">
        <f>Форма_1а!D49/Форма_1а!E49*100</f>
        <v>118.51298530238918</v>
      </c>
    </row>
    <row r="54" spans="1:5" ht="12.75">
      <c r="A54" s="44" t="s">
        <v>104</v>
      </c>
      <c r="B54" s="44" t="s">
        <v>105</v>
      </c>
      <c r="C54" s="14"/>
      <c r="D54" s="52"/>
      <c r="E54" s="52"/>
    </row>
    <row r="55" spans="1:5" ht="12.75">
      <c r="A55" s="44" t="s">
        <v>106</v>
      </c>
      <c r="B55" s="44" t="s">
        <v>107</v>
      </c>
      <c r="C55" s="58" t="s">
        <v>154</v>
      </c>
      <c r="D55" s="58" t="s">
        <v>154</v>
      </c>
      <c r="E55" s="58" t="e">
        <f>Форма_1а!D51/Форма_1а!E51*100</f>
        <v>#VALUE!</v>
      </c>
    </row>
    <row r="56" spans="1:5" ht="12.75">
      <c r="A56" s="93"/>
      <c r="B56" s="94"/>
      <c r="C56" s="94"/>
      <c r="D56" s="94"/>
      <c r="E56" s="94"/>
    </row>
    <row r="57" spans="1:5" ht="12.75">
      <c r="A57" s="40" t="s">
        <v>19</v>
      </c>
      <c r="B57" t="s">
        <v>150</v>
      </c>
      <c r="C57" s="36"/>
      <c r="D57" s="36"/>
      <c r="E57" s="36"/>
    </row>
    <row r="58" spans="1:5" ht="12.75">
      <c r="A58" s="41" t="s">
        <v>21</v>
      </c>
      <c r="B58" t="s">
        <v>39</v>
      </c>
      <c r="C58" s="36"/>
      <c r="D58" s="36"/>
      <c r="E58" s="36"/>
    </row>
    <row r="59" spans="1:5" ht="12.75">
      <c r="A59" s="42" t="s">
        <v>40</v>
      </c>
      <c r="B59" t="s">
        <v>153</v>
      </c>
      <c r="C59" s="19"/>
      <c r="D59" s="20"/>
      <c r="E59" s="20"/>
    </row>
    <row r="60" spans="1:5" ht="12.75">
      <c r="A60" s="36"/>
      <c r="C60" s="19"/>
      <c r="D60" s="20"/>
      <c r="E60" s="20"/>
    </row>
    <row r="61" spans="1:5" ht="12.75">
      <c r="A61" s="21" t="s">
        <v>155</v>
      </c>
      <c r="B61" s="21"/>
      <c r="C61" s="22"/>
      <c r="D61" s="23"/>
      <c r="E61" s="23"/>
    </row>
    <row r="62" spans="1:3" ht="12.75">
      <c r="A62" s="24" t="s">
        <v>128</v>
      </c>
      <c r="B62" s="24"/>
      <c r="C62" s="2"/>
    </row>
    <row r="63" spans="1:3" ht="12.75">
      <c r="A63" s="24" t="s">
        <v>129</v>
      </c>
      <c r="B63" s="24"/>
      <c r="C63" s="2"/>
    </row>
  </sheetData>
  <sheetProtection/>
  <mergeCells count="9">
    <mergeCell ref="A56:E56"/>
    <mergeCell ref="A2:E2"/>
    <mergeCell ref="A7:A9"/>
    <mergeCell ref="B7:B9"/>
    <mergeCell ref="C7:E7"/>
    <mergeCell ref="C8:D8"/>
    <mergeCell ref="E8:E9"/>
    <mergeCell ref="A3:E3"/>
    <mergeCell ref="A4:E4"/>
  </mergeCells>
  <printOptions/>
  <pageMargins left="0.3937007874015748" right="0.3937007874015748" top="0.7874015748031497" bottom="0.3937007874015748" header="0.11811023622047245" footer="0.11811023622047245"/>
  <pageSetup fitToHeight="0" fitToWidth="1" horizontalDpi="600" verticalDpi="600" orientation="portrait" paperSize="9" scale="6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zoomScalePageLayoutView="0" workbookViewId="0" topLeftCell="A1">
      <selection activeCell="L26" sqref="L26"/>
    </sheetView>
  </sheetViews>
  <sheetFormatPr defaultColWidth="9.00390625" defaultRowHeight="12.75"/>
  <cols>
    <col min="1" max="1" width="51.125" style="0" customWidth="1"/>
    <col min="2" max="2" width="12.00390625" style="0" customWidth="1"/>
    <col min="3" max="3" width="22.00390625" style="0" customWidth="1"/>
    <col min="4" max="4" width="22.875" style="0" customWidth="1"/>
    <col min="5" max="5" width="18.75390625" style="0" customWidth="1"/>
  </cols>
  <sheetData>
    <row r="1" spans="4:5" ht="12.75">
      <c r="D1" s="89" t="s">
        <v>27</v>
      </c>
      <c r="E1" s="89"/>
    </row>
    <row r="2" spans="1:5" ht="18.75">
      <c r="A2" s="105" t="s">
        <v>35</v>
      </c>
      <c r="B2" s="105"/>
      <c r="C2" s="105"/>
      <c r="D2" s="105"/>
      <c r="E2" s="105"/>
    </row>
    <row r="3" spans="1:6" ht="18.75">
      <c r="A3" s="83" t="s">
        <v>127</v>
      </c>
      <c r="B3" s="83"/>
      <c r="C3" s="83"/>
      <c r="D3" s="83"/>
      <c r="E3" s="83"/>
      <c r="F3" s="83"/>
    </row>
    <row r="4" spans="1:6" ht="12.75">
      <c r="A4" s="88" t="s">
        <v>42</v>
      </c>
      <c r="B4" s="88"/>
      <c r="C4" s="88"/>
      <c r="D4" s="88"/>
      <c r="E4" s="88"/>
      <c r="F4" s="88"/>
    </row>
    <row r="5" spans="1:5" ht="12.75">
      <c r="A5" s="31"/>
      <c r="B5" s="30" t="s">
        <v>18</v>
      </c>
      <c r="C5" s="4" t="s">
        <v>167</v>
      </c>
      <c r="E5" s="33"/>
    </row>
    <row r="6" spans="1:5" ht="13.5" thickBot="1">
      <c r="A6" s="31"/>
      <c r="B6" s="30"/>
      <c r="C6" s="33"/>
      <c r="E6" s="33"/>
    </row>
    <row r="7" spans="1:5" ht="54" customHeight="1" thickTop="1">
      <c r="A7" s="7" t="s">
        <v>36</v>
      </c>
      <c r="B7" s="7" t="s">
        <v>4</v>
      </c>
      <c r="C7" s="7" t="s">
        <v>37</v>
      </c>
      <c r="D7" s="7" t="s">
        <v>38</v>
      </c>
      <c r="E7" s="7" t="s">
        <v>41</v>
      </c>
    </row>
    <row r="8" spans="1:5" ht="12.75">
      <c r="A8" s="48" t="s">
        <v>136</v>
      </c>
      <c r="B8" s="37" t="s">
        <v>144</v>
      </c>
      <c r="C8" s="81">
        <v>112</v>
      </c>
      <c r="D8" s="81">
        <v>135</v>
      </c>
      <c r="E8" s="77">
        <f>C8/D8*100</f>
        <v>82.96296296296296</v>
      </c>
    </row>
    <row r="9" spans="1:5" ht="12.75">
      <c r="A9" s="48" t="s">
        <v>137</v>
      </c>
      <c r="B9" s="37" t="s">
        <v>145</v>
      </c>
      <c r="C9" s="82">
        <v>653</v>
      </c>
      <c r="D9" s="81">
        <v>653</v>
      </c>
      <c r="E9" s="77">
        <f aca="true" t="shared" si="0" ref="E9:E22">C9/D9*100</f>
        <v>100</v>
      </c>
    </row>
    <row r="10" spans="1:5" ht="12.75">
      <c r="A10" s="48" t="s">
        <v>164</v>
      </c>
      <c r="B10" s="37" t="s">
        <v>146</v>
      </c>
      <c r="C10" s="81">
        <f>36680</f>
        <v>36680</v>
      </c>
      <c r="D10" s="81"/>
      <c r="E10" s="77" t="e">
        <f t="shared" si="0"/>
        <v>#DIV/0!</v>
      </c>
    </row>
    <row r="11" spans="1:5" ht="12.75">
      <c r="A11" s="48" t="s">
        <v>147</v>
      </c>
      <c r="B11" s="37" t="s">
        <v>146</v>
      </c>
      <c r="C11" s="81">
        <f>4032+2016+3024</f>
        <v>9072</v>
      </c>
      <c r="D11" s="81">
        <v>59946</v>
      </c>
      <c r="E11" s="77">
        <f t="shared" si="0"/>
        <v>15.133620258232408</v>
      </c>
    </row>
    <row r="12" spans="1:5" ht="12.75">
      <c r="A12" s="48" t="s">
        <v>159</v>
      </c>
      <c r="B12" s="37" t="s">
        <v>146</v>
      </c>
      <c r="C12" s="81">
        <f>5238467+273913</f>
        <v>5512380</v>
      </c>
      <c r="D12" s="81">
        <v>4392368</v>
      </c>
      <c r="E12" s="77">
        <f t="shared" si="0"/>
        <v>125.49904743864812</v>
      </c>
    </row>
    <row r="13" spans="1:5" ht="12.75">
      <c r="A13" s="48" t="s">
        <v>138</v>
      </c>
      <c r="B13" s="37" t="s">
        <v>146</v>
      </c>
      <c r="C13" s="81">
        <v>48616</v>
      </c>
      <c r="D13" s="81">
        <v>53052</v>
      </c>
      <c r="E13" s="77">
        <f t="shared" si="0"/>
        <v>91.63839252054588</v>
      </c>
    </row>
    <row r="14" spans="1:5" ht="12.75">
      <c r="A14" s="48" t="s">
        <v>139</v>
      </c>
      <c r="B14" s="37" t="s">
        <v>146</v>
      </c>
      <c r="C14" s="81">
        <v>471338</v>
      </c>
      <c r="D14" s="81">
        <v>372001</v>
      </c>
      <c r="E14" s="77">
        <f t="shared" si="0"/>
        <v>126.7034228402612</v>
      </c>
    </row>
    <row r="15" spans="1:5" ht="12.75">
      <c r="A15" s="48" t="s">
        <v>163</v>
      </c>
      <c r="B15" s="37" t="s">
        <v>146</v>
      </c>
      <c r="C15" s="81">
        <v>7062</v>
      </c>
      <c r="D15" s="81">
        <v>27550</v>
      </c>
      <c r="E15" s="77">
        <f t="shared" si="0"/>
        <v>25.63339382940109</v>
      </c>
    </row>
    <row r="16" spans="1:5" ht="12.75">
      <c r="A16" s="48" t="s">
        <v>140</v>
      </c>
      <c r="B16" s="37" t="s">
        <v>146</v>
      </c>
      <c r="C16" s="81">
        <v>168463</v>
      </c>
      <c r="D16" s="81">
        <v>201601</v>
      </c>
      <c r="E16" s="77">
        <f t="shared" si="0"/>
        <v>83.56258153481382</v>
      </c>
    </row>
    <row r="17" spans="1:5" ht="12.75">
      <c r="A17" s="48" t="s">
        <v>162</v>
      </c>
      <c r="B17" s="37" t="s">
        <v>146</v>
      </c>
      <c r="C17" s="81">
        <v>143067</v>
      </c>
      <c r="D17" s="81">
        <v>43485</v>
      </c>
      <c r="E17" s="77">
        <f t="shared" si="0"/>
        <v>329.0031045187996</v>
      </c>
    </row>
    <row r="18" spans="1:5" ht="12.75">
      <c r="A18" s="48" t="s">
        <v>141</v>
      </c>
      <c r="B18" s="37" t="s">
        <v>145</v>
      </c>
      <c r="C18" s="81"/>
      <c r="D18" s="81">
        <v>249.8</v>
      </c>
      <c r="E18" s="77">
        <f t="shared" si="0"/>
        <v>0</v>
      </c>
    </row>
    <row r="19" spans="1:5" ht="12.75">
      <c r="A19" s="48" t="s">
        <v>142</v>
      </c>
      <c r="B19" s="37" t="s">
        <v>145</v>
      </c>
      <c r="C19" s="81"/>
      <c r="D19" s="81">
        <v>104.2</v>
      </c>
      <c r="E19" s="77">
        <f t="shared" si="0"/>
        <v>0</v>
      </c>
    </row>
    <row r="20" spans="1:5" ht="12.75">
      <c r="A20" s="48" t="s">
        <v>143</v>
      </c>
      <c r="B20" s="37" t="s">
        <v>145</v>
      </c>
      <c r="C20" s="81">
        <v>13.7</v>
      </c>
      <c r="D20" s="81">
        <v>14.6</v>
      </c>
      <c r="E20" s="77">
        <f t="shared" si="0"/>
        <v>93.83561643835617</v>
      </c>
    </row>
    <row r="21" spans="1:5" ht="12.75">
      <c r="A21" s="48" t="s">
        <v>148</v>
      </c>
      <c r="B21" s="37" t="s">
        <v>145</v>
      </c>
      <c r="C21" s="81">
        <v>10.8</v>
      </c>
      <c r="D21" s="81">
        <v>10.9</v>
      </c>
      <c r="E21" s="77">
        <f t="shared" si="0"/>
        <v>99.08256880733946</v>
      </c>
    </row>
    <row r="22" spans="1:5" ht="12.75">
      <c r="A22" s="48" t="s">
        <v>168</v>
      </c>
      <c r="B22" s="37" t="s">
        <v>145</v>
      </c>
      <c r="C22" s="81">
        <v>9.3</v>
      </c>
      <c r="D22" s="81"/>
      <c r="E22" s="77" t="e">
        <f t="shared" si="0"/>
        <v>#DIV/0!</v>
      </c>
    </row>
    <row r="23" spans="1:5" ht="12.75">
      <c r="A23" s="76"/>
      <c r="C23" s="38"/>
      <c r="D23" s="38"/>
      <c r="E23" s="39"/>
    </row>
    <row r="24" spans="1:5" ht="12.75">
      <c r="A24" s="40" t="s">
        <v>19</v>
      </c>
      <c r="B24" t="s">
        <v>150</v>
      </c>
      <c r="C24" s="38"/>
      <c r="D24" s="38"/>
      <c r="E24" s="39"/>
    </row>
    <row r="25" spans="1:5" ht="12.75">
      <c r="A25" s="41" t="s">
        <v>21</v>
      </c>
      <c r="B25" t="s">
        <v>39</v>
      </c>
      <c r="C25" s="38"/>
      <c r="D25" s="38"/>
      <c r="E25" s="39"/>
    </row>
    <row r="26" spans="1:5" ht="12.75">
      <c r="A26" s="42" t="s">
        <v>40</v>
      </c>
      <c r="B26" t="s">
        <v>153</v>
      </c>
      <c r="C26" s="38"/>
      <c r="D26" s="38"/>
      <c r="E26" s="39"/>
    </row>
    <row r="27" spans="1:5" ht="12.75">
      <c r="A27" s="36"/>
      <c r="C27" s="38"/>
      <c r="D27" s="38"/>
      <c r="E27" s="39"/>
    </row>
    <row r="28" ht="12.75">
      <c r="A28" s="21" t="s">
        <v>155</v>
      </c>
    </row>
    <row r="29" ht="12.75">
      <c r="A29" s="24" t="s">
        <v>128</v>
      </c>
    </row>
    <row r="30" ht="12.75">
      <c r="A30" s="24" t="s">
        <v>129</v>
      </c>
    </row>
  </sheetData>
  <sheetProtection/>
  <mergeCells count="4">
    <mergeCell ref="D1:E1"/>
    <mergeCell ref="A2:E2"/>
    <mergeCell ref="A3:F3"/>
    <mergeCell ref="A4:F4"/>
  </mergeCells>
  <printOptions horizontalCentered="1"/>
  <pageMargins left="0.3937007874015748" right="0.3937007874015748" top="0.7874015748031497" bottom="0.3937007874015748" header="0.11811023622047245" footer="0.1968503937007874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Сам.обл.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KOVLYAGINA_EV</dc:creator>
  <cp:keywords/>
  <dc:description/>
  <cp:lastModifiedBy>KuznecovaMN</cp:lastModifiedBy>
  <cp:lastPrinted>2022-02-02T04:45:49Z</cp:lastPrinted>
  <dcterms:created xsi:type="dcterms:W3CDTF">2010-03-16T13:08:58Z</dcterms:created>
  <dcterms:modified xsi:type="dcterms:W3CDTF">2022-02-02T04:46:37Z</dcterms:modified>
  <cp:category/>
  <cp:version/>
  <cp:contentType/>
  <cp:contentStatus/>
</cp:coreProperties>
</file>