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25" windowWidth="20070" windowHeight="7875" tabRatio="587" firstSheet="2" activeTab="4"/>
  </bookViews>
  <sheets>
    <sheet name="Титульный лист" sheetId="1" r:id="rId1"/>
    <sheet name="Содержание" sheetId="2" r:id="rId2"/>
    <sheet name="Общие сведения" sheetId="3" r:id="rId3"/>
    <sheet name="форма 1" sheetId="4" r:id="rId4"/>
    <sheet name="форма 2" sheetId="5" r:id="rId5"/>
    <sheet name="форма 3" sheetId="6" r:id="rId6"/>
    <sheet name="форма 4" sheetId="7" r:id="rId7"/>
    <sheet name="форма 4-а" sheetId="8" r:id="rId8"/>
    <sheet name="форма 4-б" sheetId="9" r:id="rId9"/>
    <sheet name="форма 5" sheetId="10" r:id="rId10"/>
    <sheet name="форма 6" sheetId="11" r:id="rId11"/>
    <sheet name="форма 6-а" sheetId="12" r:id="rId12"/>
    <sheet name="форма 6-б" sheetId="13" r:id="rId13"/>
    <sheet name="форма 6-в" sheetId="14" r:id="rId14"/>
    <sheet name="форма 7" sheetId="15" r:id="rId15"/>
    <sheet name="форма 8" sheetId="16" r:id="rId16"/>
    <sheet name="форма 9" sheetId="17" r:id="rId17"/>
    <sheet name="форма 10" sheetId="18" r:id="rId18"/>
    <sheet name="Форма11" sheetId="19" r:id="rId19"/>
    <sheet name="форма 12" sheetId="20" r:id="rId20"/>
    <sheet name="форма 13" sheetId="21" r:id="rId21"/>
    <sheet name="форма 14" sheetId="22" r:id="rId22"/>
    <sheet name="форма 15" sheetId="23" r:id="rId23"/>
    <sheet name="форма 16" sheetId="24" r:id="rId24"/>
    <sheet name="форма 17" sheetId="25" r:id="rId25"/>
    <sheet name="форма 18" sheetId="26" r:id="rId26"/>
    <sheet name="форма 19" sheetId="27" r:id="rId27"/>
    <sheet name="форма 20" sheetId="28" r:id="rId28"/>
    <sheet name="форма 21" sheetId="29" r:id="rId29"/>
    <sheet name="форма 22" sheetId="30" r:id="rId30"/>
    <sheet name="форма 23" sheetId="31" r:id="rId31"/>
    <sheet name="форма 24" sheetId="32" r:id="rId32"/>
    <sheet name="форма 25" sheetId="33" r:id="rId33"/>
  </sheets>
  <definedNames>
    <definedName name="_ftn1" localSheetId="29">'форма 22'!$A$42</definedName>
    <definedName name="_ftn2_27">"$'ф 12(2007) соц-кул.учр.'.$#ссыл" "$#ССЫЛ!"</definedName>
    <definedName name="_ftn2_28">"$'ф 12(2008) соц-кул.учр.'.$#ссыл" "$#ССЫЛ!"</definedName>
    <definedName name="_ftn2_29">"$'ф 12(2009) соц-кул.учр.'.$#ссыл" "$#ССЫЛ!"</definedName>
    <definedName name="_ftnref1" localSheetId="29">'форма 22'!$A$37</definedName>
    <definedName name="_Toc168910809" localSheetId="3">'форма 1'!$A$2</definedName>
    <definedName name="_Toc168910811" localSheetId="4">'форма 2'!$A$2</definedName>
    <definedName name="_Toc168910812" localSheetId="4">'форма 2'!$A$3</definedName>
    <definedName name="_Toc168910813" localSheetId="4">'форма 2'!#REF!</definedName>
    <definedName name="_Toc168910814" localSheetId="5">'форма 3'!$A$2</definedName>
    <definedName name="_Toc168910815" localSheetId="6">'форма 4'!$A$2</definedName>
    <definedName name="_Toc168910815_7" localSheetId="18">#REF!</definedName>
    <definedName name="_Toc168910815_7">#REF!</definedName>
    <definedName name="_Toc168910816" localSheetId="7">'форма 4-а'!$A$3</definedName>
    <definedName name="_Toc168910816" localSheetId="15">'форма 8'!$A$3</definedName>
    <definedName name="_Toc168910817" localSheetId="9">'форма 5'!$A$2</definedName>
    <definedName name="_Toc168910818" localSheetId="9">'форма 5'!$A$168</definedName>
    <definedName name="_Toc168910819" localSheetId="9">'форма 5'!$A$190</definedName>
    <definedName name="_Toc168910820" localSheetId="9">'форма 5'!$A$191</definedName>
    <definedName name="_Toc168910821" localSheetId="9">'форма 5'!$A$192</definedName>
    <definedName name="_Toc168910822" localSheetId="9">'форма 5'!$A$193</definedName>
    <definedName name="_Toc168910824" localSheetId="11">#REF!</definedName>
    <definedName name="_Toc168910824_15">"$#ССЫЛ!.$A$2"</definedName>
    <definedName name="_Toc168910825" localSheetId="14">'форма 7'!$A$2</definedName>
    <definedName name="_Toc168910828" localSheetId="17">'форма 10'!$A$1</definedName>
    <definedName name="_Toc168910829" localSheetId="17">'форма 10'!$A$2</definedName>
    <definedName name="_Toc168910830" localSheetId="17">'форма 10'!$A$6</definedName>
    <definedName name="_Toc168910831" localSheetId="18">'Форма11'!$A$3</definedName>
    <definedName name="_Toc168910832" localSheetId="18">'Форма11'!#REF!</definedName>
    <definedName name="_Toc168910833" localSheetId="19">'форма 12'!$A$2</definedName>
    <definedName name="_Toc168910834" localSheetId="20">'форма 13'!$A$2</definedName>
    <definedName name="_Toc168910835" localSheetId="21">'форма 14'!$A$2</definedName>
    <definedName name="_Toc168910836" localSheetId="23">'форма 16'!$A$2</definedName>
    <definedName name="_Toc168910837" localSheetId="24">'форма 17'!$A$2</definedName>
    <definedName name="_Toc168910838" localSheetId="25">'форма 18'!$A$2</definedName>
    <definedName name="_Toc168910839" localSheetId="26">'форма 19'!$A$2</definedName>
    <definedName name="_Toc168910840" localSheetId="27">'форма 20'!$A$2</definedName>
    <definedName name="_Toc168910841" localSheetId="29">'форма 22'!$A$2</definedName>
    <definedName name="_Toc168910842" localSheetId="30">'форма 23'!$A$2</definedName>
    <definedName name="_Toc168910843" localSheetId="31">'форма 24'!$A$1</definedName>
    <definedName name="_Toc168910844" localSheetId="31">'форма 24'!$A$2</definedName>
    <definedName name="_Toc168910845" localSheetId="32">'форма 25'!$A$1</definedName>
    <definedName name="_Toc168910846" localSheetId="32">'форма 25'!$A$2</definedName>
    <definedName name="Excel_BuiltIn_Print_Area_9_1">#REF!</definedName>
    <definedName name="Excel_BuiltIn_Print_Titles_9_1">#REF!</definedName>
    <definedName name="Ob_Electric." localSheetId="5">#REF!</definedName>
    <definedName name="Ob_Electric.">'форма 4'!$D$13</definedName>
    <definedName name="_xlnm.Print_Titles" localSheetId="3">'форма 1'!$4:$4</definedName>
    <definedName name="_xlnm.Print_Titles" localSheetId="17">'форма 10'!$3:$5</definedName>
    <definedName name="_xlnm.Print_Titles" localSheetId="19">'форма 12'!$3:$5</definedName>
    <definedName name="_xlnm.Print_Titles" localSheetId="20">'форма 13'!$3:$5</definedName>
    <definedName name="_xlnm.Print_Titles" localSheetId="21">'форма 14'!$4:$6</definedName>
    <definedName name="_xlnm.Print_Titles" localSheetId="22">'форма 15'!$3:$5</definedName>
    <definedName name="_xlnm.Print_Titles" localSheetId="23">'форма 16'!$3:$5</definedName>
    <definedName name="_xlnm.Print_Titles" localSheetId="24">'форма 17'!$5:$7</definedName>
    <definedName name="_xlnm.Print_Titles" localSheetId="25">'форма 18'!$3:$5</definedName>
    <definedName name="_xlnm.Print_Titles" localSheetId="26">'форма 19'!$3:$5</definedName>
    <definedName name="_xlnm.Print_Titles" localSheetId="27">'форма 20'!$3:$5</definedName>
    <definedName name="_xlnm.Print_Titles" localSheetId="28">'форма 21'!$4:$6</definedName>
    <definedName name="_xlnm.Print_Titles" localSheetId="29">'форма 22'!$3:$5</definedName>
    <definedName name="_xlnm.Print_Titles" localSheetId="30">'форма 23'!$3:$5</definedName>
    <definedName name="_xlnm.Print_Titles" localSheetId="31">'форма 24'!$3:$5</definedName>
    <definedName name="_xlnm.Print_Titles" localSheetId="32">'форма 25'!$3:$5</definedName>
    <definedName name="_xlnm.Print_Titles" localSheetId="5">'форма 3'!$4:$7</definedName>
    <definedName name="_xlnm.Print_Titles" localSheetId="6">'форма 4'!$3:$5</definedName>
    <definedName name="_xlnm.Print_Titles" localSheetId="8">'форма 4-б'!$3:$5</definedName>
    <definedName name="_xlnm.Print_Titles" localSheetId="9">'форма 5'!$3:$5</definedName>
    <definedName name="_xlnm.Print_Titles" localSheetId="10">'форма 6'!$3:$5</definedName>
    <definedName name="_xlnm.Print_Titles" localSheetId="14">'форма 7'!$3:$5</definedName>
    <definedName name="_xlnm.Print_Titles" localSheetId="15">'форма 8'!$5:$8</definedName>
    <definedName name="_xlnm.Print_Titles" localSheetId="16">'форма 9'!$3:$6</definedName>
    <definedName name="_xlnm.Print_Titles" localSheetId="18">'Форма11'!$4:$6</definedName>
    <definedName name="_xlnm.Print_Area" localSheetId="2">'Общие сведения'!$A$1:$A$13</definedName>
    <definedName name="_xlnm.Print_Area" localSheetId="1">'Содержание'!$A$1:$B$30</definedName>
    <definedName name="_xlnm.Print_Area" localSheetId="0">'Титульный лист'!$A$2:$N$24</definedName>
    <definedName name="_xlnm.Print_Area" localSheetId="3">'форма 1'!$A$1:$H$14</definedName>
    <definedName name="_xlnm.Print_Area" localSheetId="21">'форма 14'!$A$1:$G$15</definedName>
    <definedName name="_xlnm.Print_Area" localSheetId="23">'форма 16'!$A$1:$G$17</definedName>
    <definedName name="_xlnm.Print_Area" localSheetId="24">'форма 17'!$A$1:$F$37</definedName>
    <definedName name="_xlnm.Print_Area" localSheetId="5">'форма 3'!$A$1:$G$21</definedName>
    <definedName name="_xlnm.Print_Area" localSheetId="6">'форма 4'!$A$1:$G$105</definedName>
    <definedName name="_xlnm.Print_Area" localSheetId="7">'форма 4-а'!$A$1:$L$19</definedName>
    <definedName name="_xlnm.Print_Area" localSheetId="11">'форма 6-а'!$A$1:$J$8</definedName>
    <definedName name="_xlnm.Print_Area" localSheetId="12">'форма 6-б'!$A$1:$J$13</definedName>
    <definedName name="_xlnm.Print_Area" localSheetId="13">'форма 6-в'!$A$1:$H$11</definedName>
    <definedName name="_xlnm.Print_Area" localSheetId="14">'форма 7'!$A$1:$G$55</definedName>
    <definedName name="_xlnm.Print_Area" localSheetId="15">'форма 8'!$A$1:$I$11</definedName>
    <definedName name="паспорт">#REF!</definedName>
  </definedNames>
  <calcPr fullCalcOnLoad="1"/>
</workbook>
</file>

<file path=xl/sharedStrings.xml><?xml version="1.0" encoding="utf-8"?>
<sst xmlns="http://schemas.openxmlformats.org/spreadsheetml/2006/main" count="1843" uniqueCount="964">
  <si>
    <r>
      <t xml:space="preserve">          </t>
    </r>
    <r>
      <rPr>
        <u val="single"/>
        <sz val="13"/>
        <rFont val="Times New Roman"/>
        <family val="1"/>
      </rPr>
      <t xml:space="preserve"> среднего (полного) общего образования</t>
    </r>
  </si>
  <si>
    <t>Количество школ для детей с недостатками умственного или физического развития</t>
  </si>
  <si>
    <t>Доля учащихся дневных общеобразовательных школ, занимающихся в:</t>
  </si>
  <si>
    <t xml:space="preserve">      1 смену (к общей численности учащихся)</t>
  </si>
  <si>
    <t xml:space="preserve">      2 смену </t>
  </si>
  <si>
    <t xml:space="preserve">      3 смену </t>
  </si>
  <si>
    <t>Обеспеченность школьными местами</t>
  </si>
  <si>
    <t>мест на 1000 жителей</t>
  </si>
  <si>
    <t>Обеспеченность учеников дневных общеобразовательных школ компьютерами</t>
  </si>
  <si>
    <t>в том числе с подключением к сети Интернет</t>
  </si>
  <si>
    <t>ед. на 1000 школьников</t>
  </si>
  <si>
    <t>Количество мест в детских дошкольных учреждениях</t>
  </si>
  <si>
    <t>Численность детей в детских дошкольных учреждениях</t>
  </si>
  <si>
    <t>Число детей в возрасте от 1 до 6 лет</t>
  </si>
  <si>
    <t>Процент охвата детей детскими дошкольными учреждениями</t>
  </si>
  <si>
    <t>Количество детских домов</t>
  </si>
  <si>
    <t xml:space="preserve">      в них детей</t>
  </si>
  <si>
    <t>Количество мест в детских домах</t>
  </si>
  <si>
    <t>Обеспеченность жильем</t>
  </si>
  <si>
    <t>Уровень благоустройства жилого фонда, оборудованного</t>
  </si>
  <si>
    <t xml:space="preserve">                - водопроводом</t>
  </si>
  <si>
    <t xml:space="preserve">                - канализацией</t>
  </si>
  <si>
    <t xml:space="preserve">                - центральным отоплением</t>
  </si>
  <si>
    <t xml:space="preserve">                - ваннами (душем)</t>
  </si>
  <si>
    <t xml:space="preserve">                - газом</t>
  </si>
  <si>
    <t xml:space="preserve">                - электроплитами</t>
  </si>
  <si>
    <t xml:space="preserve">                - горячим водоснабжением</t>
  </si>
  <si>
    <t>Благоустройство территории</t>
  </si>
  <si>
    <t>км</t>
  </si>
  <si>
    <t>Доля освещаемых частей улиц</t>
  </si>
  <si>
    <t>Площадь зеленых насаждений общего пользования - всего</t>
  </si>
  <si>
    <r>
      <t>м</t>
    </r>
    <r>
      <rPr>
        <vertAlign val="superscript"/>
        <sz val="13"/>
        <rFont val="Times New Roman"/>
        <family val="1"/>
      </rPr>
      <t>2</t>
    </r>
  </si>
  <si>
    <t>Обеспеченность населения автомобилями</t>
  </si>
  <si>
    <t>ед. на 1000 жителей</t>
  </si>
  <si>
    <t>чел. на 10 000 жителей</t>
  </si>
  <si>
    <t>пос. на 1000 жителей</t>
  </si>
  <si>
    <t>Мощность</t>
  </si>
  <si>
    <t>Характеристика здания</t>
  </si>
  <si>
    <t>Необходима реконструкция</t>
  </si>
  <si>
    <t xml:space="preserve">Кв. м общей 
площади
в школах, 
палатной
площади на
1 койку в
больницах
</t>
  </si>
  <si>
    <t xml:space="preserve">Факт. число
учащихся в
школах и детей в детских  
дошкольных
учреждениях
</t>
  </si>
  <si>
    <t xml:space="preserve">Типовое
или
приспособ-ленное
</t>
  </si>
  <si>
    <t xml:space="preserve">Требуют замены из-за
ветхости или
аварийности
</t>
  </si>
  <si>
    <t xml:space="preserve">Мест, 
коек,
посещений
и др.
</t>
  </si>
  <si>
    <t xml:space="preserve">Требуют
капитального
ремонта
</t>
  </si>
  <si>
    <t>МАТЕРИАЛЬНАЯ  БАЗА  СОЦИАЛЬНО-КУЛЬТУРНЫХ  УЧРЕЖДЕНИЙ</t>
  </si>
  <si>
    <t>Приспособленное</t>
  </si>
  <si>
    <t>Протяженность водопроводной сети</t>
  </si>
  <si>
    <t>Мощность водопроводов</t>
  </si>
  <si>
    <t>Степень износа водопроводных сетей</t>
  </si>
  <si>
    <t>Отпущено воды всем потребителям</t>
  </si>
  <si>
    <t>в том числе: населению  на коммунально-бытовые нужды</t>
  </si>
  <si>
    <t>литров в сутки</t>
  </si>
  <si>
    <t>в т.ч. биологической очистки</t>
  </si>
  <si>
    <t>Степень износа очистных сооружений</t>
  </si>
  <si>
    <t>Протяженность систем водоотведения (канализации)</t>
  </si>
  <si>
    <t>Степень износа систем водоотведения (канализации)</t>
  </si>
  <si>
    <t>Пропущено сточных вод через очистные сооружения</t>
  </si>
  <si>
    <t>Среднесуточное потребление воды в расчете на 1 жителя</t>
  </si>
  <si>
    <t>В О Д О С Н А Б Ж Е Н И Е   И   К А Н А Л И З А Ц И Я</t>
  </si>
  <si>
    <t>Установленная мощность источников электроэнергии</t>
  </si>
  <si>
    <t>МВт</t>
  </si>
  <si>
    <t>Производство электроэнергии</t>
  </si>
  <si>
    <t>млн.кВт.час</t>
  </si>
  <si>
    <t>Общая протяженность линий электропередач (ЛЭП)</t>
  </si>
  <si>
    <t xml:space="preserve">в том числе: </t>
  </si>
  <si>
    <t xml:space="preserve">     высоковольтных</t>
  </si>
  <si>
    <t xml:space="preserve">     низковольтных</t>
  </si>
  <si>
    <t>Потребление электроэнергии</t>
  </si>
  <si>
    <t>Наличие электростанций (название)</t>
  </si>
  <si>
    <t>Э Л Е К Т Р О Э Н Е Р Г Е Т И К А</t>
  </si>
  <si>
    <t>Количество источников теплоснабжения</t>
  </si>
  <si>
    <t>Протяженность сетей</t>
  </si>
  <si>
    <t>Мощность источников теплоснабжения – всего</t>
  </si>
  <si>
    <t>Гкал/час</t>
  </si>
  <si>
    <t>в т.ч. ТЭЦ</t>
  </si>
  <si>
    <t xml:space="preserve">Полезный отпуск теплоэнергии на коммунальные нужды </t>
  </si>
  <si>
    <t xml:space="preserve">      в том числе населению </t>
  </si>
  <si>
    <t>Тыс. Гкал</t>
  </si>
  <si>
    <t>Т Е П Л О С Н А Б Ж Е Н И Е</t>
  </si>
  <si>
    <t>Протяженность сети с квартирами</t>
  </si>
  <si>
    <t>Отпущено газа всем потребителям</t>
  </si>
  <si>
    <t>сетевого газа - всего</t>
  </si>
  <si>
    <t xml:space="preserve">в том числе населению </t>
  </si>
  <si>
    <t>сжиженного газа - всего</t>
  </si>
  <si>
    <t>тыс.тонн в год</t>
  </si>
  <si>
    <t>в том числе населению</t>
  </si>
  <si>
    <t>Число газифицированных квартир</t>
  </si>
  <si>
    <t xml:space="preserve">     сетевым газом</t>
  </si>
  <si>
    <t xml:space="preserve">     сжиженным газом</t>
  </si>
  <si>
    <t xml:space="preserve">%         </t>
  </si>
  <si>
    <t xml:space="preserve">Уровень газификации жилого фонда </t>
  </si>
  <si>
    <t>Г А З О С Н А Б Ж Е Н И Е</t>
  </si>
  <si>
    <t xml:space="preserve">Т Р А Н С П О Р Т </t>
  </si>
  <si>
    <t>1. Виды транспорта, наименование транспортных линий, вблизи расположенных (железнодорожных, автомобильных, речных путей, воздушных трасс, трубопроводных линий, проходящих через территорию города (района) или вблизи ее).</t>
  </si>
  <si>
    <t>2. Наименование железнодорожных и автомобильных станций, портов, аэродромов.</t>
  </si>
  <si>
    <t xml:space="preserve">единиц </t>
  </si>
  <si>
    <t>в том числе несанкционированных</t>
  </si>
  <si>
    <t>Площадь полигонов для утилизации бытовых и промышленных отходов</t>
  </si>
  <si>
    <t>Форма № 2</t>
  </si>
  <si>
    <t>Общая площадь земель в муниципальном образовании                               (по данным земельного учета)</t>
  </si>
  <si>
    <t>ПРОИЗВОДСТВО ВАЖНЕЙШИХ ВИДОВ ПРОДУКЦИИ</t>
  </si>
  <si>
    <t>Форма № 6</t>
  </si>
  <si>
    <t>Форма № 9</t>
  </si>
  <si>
    <t>Форма № 12</t>
  </si>
  <si>
    <t>Форма № 20</t>
  </si>
  <si>
    <r>
      <t xml:space="preserve">  </t>
    </r>
    <r>
      <rPr>
        <i/>
        <u val="single"/>
        <sz val="13"/>
        <rFont val="Times New Roman"/>
        <family val="1"/>
      </rPr>
      <t>Форма № 23</t>
    </r>
  </si>
  <si>
    <t xml:space="preserve">    Материальная база социально- культурных учреждений</t>
  </si>
  <si>
    <t>шт.</t>
  </si>
  <si>
    <t>С В Я З Ь</t>
  </si>
  <si>
    <t>Количество гостиниц</t>
  </si>
  <si>
    <t>Единовременная вместимость гостиниц</t>
  </si>
  <si>
    <t xml:space="preserve">койко-мест </t>
  </si>
  <si>
    <t>Г О С Т И Н И Ч Н О Е   Х О З Я Й С Т В О</t>
  </si>
  <si>
    <t>Денежные доходы населения – всего</t>
  </si>
  <si>
    <t xml:space="preserve">   в том числе:</t>
  </si>
  <si>
    <t>Название раздела</t>
  </si>
  <si>
    <t xml:space="preserve">        из них:</t>
  </si>
  <si>
    <t>стипендии</t>
  </si>
  <si>
    <t>Расходы и сбережения- всего</t>
  </si>
  <si>
    <t xml:space="preserve">    из них</t>
  </si>
  <si>
    <t xml:space="preserve">     покупка товаров</t>
  </si>
  <si>
    <t xml:space="preserve">     оплата услуг</t>
  </si>
  <si>
    <t>изменение задолженности по кредитам</t>
  </si>
  <si>
    <t>Денежные доходы на душу населения</t>
  </si>
  <si>
    <t>Потребительские расходы на душу населения</t>
  </si>
  <si>
    <t>-        доходы от предпринимательской деятельности</t>
  </si>
  <si>
    <t>-        оплата труда</t>
  </si>
  <si>
    <t>Прибыль организаций по всем видам деятельности</t>
  </si>
  <si>
    <t>Кредиторская задолженность организаций</t>
  </si>
  <si>
    <t>Дебиторская задолженность организаций</t>
  </si>
  <si>
    <t>Удельный вес убыточных организаций в общем числе организаций</t>
  </si>
  <si>
    <t>Основные средства организаций (на конец года)</t>
  </si>
  <si>
    <t>Нематериальные активы организаций (на конец года)</t>
  </si>
  <si>
    <t>Оборотные активы организаций - всего (на конец года)</t>
  </si>
  <si>
    <t xml:space="preserve">     налоговые и неналоговые</t>
  </si>
  <si>
    <t xml:space="preserve">     единый налог на вмененный доход</t>
  </si>
  <si>
    <t xml:space="preserve">     прочие налоговые доходы</t>
  </si>
  <si>
    <t xml:space="preserve">     прочие расходы</t>
  </si>
  <si>
    <t>Дефицит (профицит)</t>
  </si>
  <si>
    <t>Бюджетная обеспеченность:</t>
  </si>
  <si>
    <t>-        доходы рабочих и служащих от предприятий и организаций, кроме оплаты труда</t>
  </si>
  <si>
    <t>-        социальные выплаты – всего</t>
  </si>
  <si>
    <t>-        доходы от собственности</t>
  </si>
  <si>
    <t>-        доходы от продажи иностранной валюты</t>
  </si>
  <si>
    <t>-        другие доходы</t>
  </si>
  <si>
    <t>-        покупка товаров и оплата услуг</t>
  </si>
  <si>
    <t>-        прирост сбережений во вкладах и ценных бумагах</t>
  </si>
  <si>
    <t>-        расходы на покупку недвижимости</t>
  </si>
  <si>
    <t>-        расходы на приобретение иностранной валюты</t>
  </si>
  <si>
    <t xml:space="preserve">Примечание: </t>
  </si>
  <si>
    <t xml:space="preserve">по формам собственности: </t>
  </si>
  <si>
    <t>иностранная</t>
  </si>
  <si>
    <t>по источникам финансирования:</t>
  </si>
  <si>
    <t>собственные средства</t>
  </si>
  <si>
    <t>привлеченные средства</t>
  </si>
  <si>
    <t>по  видам экономической деятельности:</t>
  </si>
  <si>
    <t>Сельское хозяйство, охота, лесное хозяйство</t>
  </si>
  <si>
    <t>Рыболовство, рыбоводство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</si>
  <si>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</si>
  <si>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</si>
  <si>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</si>
  <si>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</si>
  <si>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Строительство</t>
  </si>
  <si>
    <t>Операции с недвижимым имуществом, аренда и предоставление услуг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</si>
  <si>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</si>
  <si>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</si>
  <si>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Финансовая деятельность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</si>
  <si>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</si>
  <si>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</si>
  <si>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</si>
  <si>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СТРОИТЕЛЬСТВО</t>
  </si>
  <si>
    <t>И Н Ф О Р М А Ц И Я
по объектам Самарской области, незавершенным строительством, финансирование которых осуществлялось с участием средств федерального бюджета</t>
  </si>
  <si>
    <t>№ п/п</t>
  </si>
  <si>
    <t>Наименование заказчика-застройщика</t>
  </si>
  <si>
    <t>Наименование федеральной целевой программы, объекта</t>
  </si>
  <si>
    <t xml:space="preserve">Сроки строительства </t>
  </si>
  <si>
    <t>Наличие государственной экспертизы (номер, дата)</t>
  </si>
  <si>
    <t>Сметная стоимость объекта</t>
  </si>
  <si>
    <t>Остаток сметной стоимости по состоянию на 01.01. ____</t>
  </si>
  <si>
    <t>Состояние готовности объекта</t>
  </si>
  <si>
    <t xml:space="preserve">      - в действующих ценах каждого года</t>
  </si>
  <si>
    <t>тыс. шт.</t>
  </si>
  <si>
    <t>доработки</t>
  </si>
  <si>
    <t>голов</t>
  </si>
  <si>
    <t>тонн в смену</t>
  </si>
  <si>
    <t>вид произведенной продукции</t>
  </si>
  <si>
    <t>Объем инвестиций в основной капитал за счет всех источников финансирования (в ценах соответствующих лет)</t>
  </si>
  <si>
    <t>Индекс физического объема</t>
  </si>
  <si>
    <t>Инвестиции в основной капитал (без субъектов малого предпринимательства и объема инвестиций, не наблюдаемых прямыми статистическими методами) - всего</t>
  </si>
  <si>
    <t>российская</t>
  </si>
  <si>
    <t xml:space="preserve">   государственная</t>
  </si>
  <si>
    <t xml:space="preserve">      федеральная</t>
  </si>
  <si>
    <t xml:space="preserve">      субъектов Федерации</t>
  </si>
  <si>
    <t xml:space="preserve">   муниципальная</t>
  </si>
  <si>
    <t xml:space="preserve">   частная</t>
  </si>
  <si>
    <t xml:space="preserve">   потребительской кооперации</t>
  </si>
  <si>
    <t xml:space="preserve">   общественных и религиозных организаций (объединений)</t>
  </si>
  <si>
    <t xml:space="preserve">   смешанная российская (без иностранного участия)                         </t>
  </si>
  <si>
    <t xml:space="preserve">   собственность государственных корпораций</t>
  </si>
  <si>
    <t>совместная российская и иностранная собственность</t>
  </si>
  <si>
    <t xml:space="preserve">   прибыль, остающаяся в распоряжении организации</t>
  </si>
  <si>
    <t xml:space="preserve">   амортизация</t>
  </si>
  <si>
    <t xml:space="preserve">   кредиты банков</t>
  </si>
  <si>
    <t>заемные средства других организаций</t>
  </si>
  <si>
    <t xml:space="preserve">   бюджетные средства</t>
  </si>
  <si>
    <t xml:space="preserve">      из федерального бюджета</t>
  </si>
  <si>
    <t xml:space="preserve">      из бюджетов субъектов Федерации</t>
  </si>
  <si>
    <t xml:space="preserve">      из местных бюджетов</t>
  </si>
  <si>
    <t xml:space="preserve">   средства внебюджетных фондов</t>
  </si>
  <si>
    <t xml:space="preserve">   прочие</t>
  </si>
  <si>
    <t xml:space="preserve">   управление эксплуатацией жилого фонда (70.32.1)</t>
  </si>
  <si>
    <t>Форма № 6-а</t>
  </si>
  <si>
    <t>Количество крупных и средних организаций по виду деятельности «Строительство»</t>
  </si>
  <si>
    <t>Выполнено работ и услуг собственными силами крупных и средних предприятий по чистому виду деятельности «Строительство»</t>
  </si>
  <si>
    <t xml:space="preserve">Перечень крупных инвестиционных проектов, реализуемых на территории муниципального образования </t>
  </si>
  <si>
    <t>Организация-инвестор проекта</t>
  </si>
  <si>
    <t>Цель, краткое описание проекта. Планируемые мощности, номенклатура  продукции</t>
  </si>
  <si>
    <t>Сроки реализации проекта</t>
  </si>
  <si>
    <t>Источники финансирования проекта</t>
  </si>
  <si>
    <t>Объем инвестиций по проекту, млн. руб.</t>
  </si>
  <si>
    <t xml:space="preserve">в том числе создание новых рабочих мест </t>
  </si>
  <si>
    <t>Форма № 6-б</t>
  </si>
  <si>
    <t>_____________________________________________</t>
  </si>
  <si>
    <t>(наименование муниципального образования)</t>
  </si>
  <si>
    <t>Форма № 6-в</t>
  </si>
  <si>
    <t>Форма № 7</t>
  </si>
  <si>
    <t xml:space="preserve">     налог на имущество физических лиц</t>
  </si>
  <si>
    <t xml:space="preserve">     земельный налог</t>
  </si>
  <si>
    <t xml:space="preserve">     единый сельскохозяйственный налог</t>
  </si>
  <si>
    <t xml:space="preserve">          неналоговые доходы</t>
  </si>
  <si>
    <t xml:space="preserve">     безвозмездные перечисления от бюджетов других уровней</t>
  </si>
  <si>
    <t xml:space="preserve">     функционирование местных администраций</t>
  </si>
  <si>
    <t xml:space="preserve">     функционирование представительных органов</t>
  </si>
  <si>
    <t xml:space="preserve">     национальная экономика</t>
  </si>
  <si>
    <t xml:space="preserve">     жилищно-коммунальное хозяйство</t>
  </si>
  <si>
    <t xml:space="preserve">     образование</t>
  </si>
  <si>
    <t xml:space="preserve">     здравоохранение и спорт</t>
  </si>
  <si>
    <t xml:space="preserve">     социальная политика</t>
  </si>
  <si>
    <t xml:space="preserve">     культура</t>
  </si>
  <si>
    <t xml:space="preserve">     за счет налоговых и неналоговых доходов</t>
  </si>
  <si>
    <t>1. Объем отгруженных товаров собственного производства, выполненных работ и услуг собственными силами (по чистым видам экономической деятельности) по организациям муниципальной формы собственности, всего</t>
  </si>
  <si>
    <t>1. Количество организаций муниципальной формы собственности, всего</t>
  </si>
  <si>
    <t>1. Денежные средства, полученные от:</t>
  </si>
  <si>
    <t xml:space="preserve"> -  продажи имущества, находящегося в муниципальной собственности </t>
  </si>
  <si>
    <t xml:space="preserve"> -  сдачи в аренду имущества, находящегося в муниципальной собственности </t>
  </si>
  <si>
    <t xml:space="preserve"> -  залоговых операций с принадлежащим муниципальному образованию имуществом</t>
  </si>
  <si>
    <t>2. Доля муниципального сектора в общем объеме отгруженных товаров собственного производства, выполненных работ и услуг собственными силами (по чистым видам экономической деятельности) по организациям муниципальной формы собственности</t>
  </si>
  <si>
    <t>3. Выпуск продукции сельского хозяйства сельскохозяйственными организациями муниципальной формы собственности</t>
  </si>
  <si>
    <t>4. Доля муниципального сектора в общем выпуске продукции сельского хозяйства сельскохозяйственными организациями</t>
  </si>
  <si>
    <t xml:space="preserve">5. Инвестиции в основной капитал  организаций муниципальной формы собственности за счет всех источников финансирования, всего </t>
  </si>
  <si>
    <t xml:space="preserve">6. Доля муниципального сектора в общем объеме инвестиций в основной капитал </t>
  </si>
  <si>
    <t>7. Из общего объема инвестиций в основной капитал организаций муниципальной формы  собственности за счет всех источников финансирования в том числе по отраслям экономики:</t>
  </si>
  <si>
    <t>8. Оборот розничной торговли предприятий и организаций муниципальной формы собственности</t>
  </si>
  <si>
    <t xml:space="preserve">  -    продовольственные товары </t>
  </si>
  <si>
    <t xml:space="preserve">  -    непродовольственные товары </t>
  </si>
  <si>
    <t xml:space="preserve">        в том числе:</t>
  </si>
  <si>
    <t xml:space="preserve">   - в действующих ценах каждого года</t>
  </si>
  <si>
    <t xml:space="preserve">       - в действующих ценах каждого года</t>
  </si>
  <si>
    <t xml:space="preserve">       - индекс физического объема</t>
  </si>
  <si>
    <t xml:space="preserve">11. Доля предприятий  и организаций муниципальной формы собственности в общем объеме платных услуг населению </t>
  </si>
  <si>
    <t xml:space="preserve">9. Доля муниципального сектора в общем объеме розничной торговли  </t>
  </si>
  <si>
    <t>10. Объем платных услуг населению организаций муниципальной формы собственности</t>
  </si>
  <si>
    <t xml:space="preserve">13. Доля занятых  в организациях муниципальной формы собственности в общей численности занятых </t>
  </si>
  <si>
    <t xml:space="preserve">15. Доля работников органов местного самоуправления  в численности работников организаций муниципальной собственности </t>
  </si>
  <si>
    <t>1. Закупки для муниципальных нужд, осуществляемые за счет средств местного бюджета, всего</t>
  </si>
  <si>
    <t xml:space="preserve">      -  топлива (нефть, природный газ, бензин автомобильный, топливо дизельное, мазут топочный, уголь и пр.)</t>
  </si>
  <si>
    <t xml:space="preserve">      - услуги естественных и локальных монополий (без учета электроэнергии и природного газа)</t>
  </si>
  <si>
    <t xml:space="preserve">         в том числе теплоэнергия</t>
  </si>
  <si>
    <t xml:space="preserve">      - подрядные работы</t>
  </si>
  <si>
    <t xml:space="preserve">      - прочие</t>
  </si>
  <si>
    <t xml:space="preserve">      -  электроэнергии</t>
  </si>
  <si>
    <t>ОБЩИЕ  СВЕДЕНИЯ</t>
  </si>
  <si>
    <t xml:space="preserve">     в расчете на 1 жителя</t>
  </si>
  <si>
    <t xml:space="preserve">Численность
данного
населенного
пункта или 
обслуживаемого микрорайона
(человек)
</t>
  </si>
  <si>
    <t>С О С Т О Я Н И Е    И Н Ф Р А С Т Р У К Т У Р Ы    Т Е Р Р И Т О Р И И</t>
  </si>
  <si>
    <t xml:space="preserve">СОЦИАЛЬНАЯ  ИНФРАСТРУКТУРА  </t>
  </si>
  <si>
    <r>
      <t xml:space="preserve">8.     Земельные ресурсы </t>
    </r>
    <r>
      <rPr>
        <sz val="14"/>
        <rFont val="Times New Roman"/>
        <family val="1"/>
      </rPr>
      <t>(гектаров).</t>
    </r>
  </si>
  <si>
    <t>     с учетом безвозмездных перечислений</t>
  </si>
  <si>
    <t>Форма № 4</t>
  </si>
  <si>
    <t>Форма № 3</t>
  </si>
  <si>
    <t>Форма № 4-а</t>
  </si>
  <si>
    <t>Форма № 4-б</t>
  </si>
  <si>
    <t>Форма № 5</t>
  </si>
  <si>
    <t>Количество приобретен-ных новых технологий (технических достижений), программных средств, единиц</t>
  </si>
  <si>
    <t>Наименование организации</t>
  </si>
  <si>
    <t>Численность работников, выполнявших исследования и разработки (без совместителей и лиц, выполнявших работу по договорам гражданско-правового характера), человек</t>
  </si>
  <si>
    <t>Затраты на научные исследования и разработки, тыс. рублей</t>
  </si>
  <si>
    <t>Выполнено работ, услуг за отчетный год (без НДС, акцизов и других аналогичных платежей) - всего, тыс. рублей</t>
  </si>
  <si>
    <t>всего</t>
  </si>
  <si>
    <t>в том числе внутренние затраты на научные исследования и разработки, тыс. рублей</t>
  </si>
  <si>
    <t>исследования и разработки</t>
  </si>
  <si>
    <t>научно-технические услуги</t>
  </si>
  <si>
    <t xml:space="preserve"> прочие работы (услуги)</t>
  </si>
  <si>
    <t xml:space="preserve"> из них образовательные услуги</t>
  </si>
  <si>
    <t>Форма № 8</t>
  </si>
  <si>
    <t>Д Е Я Т Е Л Ь Н О С Т Ь   Н А У Ч Н О-И С С Л Е Д О В А Т Е Л Ь С К И Х   О Р Г А Н И З А Ц И Й     в _____ году</t>
  </si>
  <si>
    <t>Расходы местного бюджета на программу поддержки и развития малого предпринимательства</t>
  </si>
  <si>
    <t>Поступление единого налога от применения специальных режимов налогообложения (упрощенная система налогообложения, единый налог на вмененный доход)</t>
  </si>
  <si>
    <t>Форма № 10</t>
  </si>
  <si>
    <t>В Н Е Ш Н Е Э К О Н О М И Ч Е С К А Я    Д Е Я Т Е Л Ь Н О С Т Ь   муниципального образования</t>
  </si>
  <si>
    <t>Форма № 11</t>
  </si>
  <si>
    <t>Жилищный фонд (общая площадь жилых помещений)</t>
  </si>
  <si>
    <t>тыс. кв. метров</t>
  </si>
  <si>
    <t>общая площадь ветхих и аварийных жилых помещений - всего</t>
  </si>
  <si>
    <t>Общая площадь жилых помещений, приходящаяся в среднем на одного жителя</t>
  </si>
  <si>
    <t>кв. метров</t>
  </si>
  <si>
    <t>Соотношение средней рыночной стоимости стандартной квартиры общей площадью 54 кв. метра и среднего годового совокупного денежного дохода семьи, состоящей из 3 человек</t>
  </si>
  <si>
    <t>лет</t>
  </si>
  <si>
    <t xml:space="preserve">Ввод в действие жилых домов </t>
  </si>
  <si>
    <t>инвалиды Великой Отечественной войны</t>
  </si>
  <si>
    <t>участники Великой Отечественной войны</t>
  </si>
  <si>
    <t>лица, награжденные знаком «Жителю блокадного Ленинграда»</t>
  </si>
  <si>
    <t>семьи погибших (умерших) инвалидов Великой Отечественной войны, участников Великой Отечественной войны</t>
  </si>
  <si>
    <t>военнослужащие проходившие военную службу в воинских частях, учреждениях, военно-учебных заведениях, не входивших в состав действующей армии в период с 22 июня 1941 года по 3 сентября 1945 года не менее шести месяцев военнослужащие, награжденные орденами или медалями СССР за службу в указанный период</t>
  </si>
  <si>
    <t>лица, работавшие в период Великой Отечественной войны на объектах противовоздушной обороны, местной противовоздушной обороны,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фронтов, на прифронтовых участках железных и автомобильных дорог</t>
  </si>
  <si>
    <t>инвалиды боевых действий*</t>
  </si>
  <si>
    <t>ветераны боевых действий*</t>
  </si>
  <si>
    <t>семьи погибших (умерших) инвалидов боевых действий и ветеранов боевых действий*</t>
  </si>
  <si>
    <t>инвалиды*</t>
  </si>
  <si>
    <t>семьи, имеющие детей-инвалидов*</t>
  </si>
  <si>
    <t>труженики тыла</t>
  </si>
  <si>
    <t>реабилитированные и репрессированные граждане</t>
  </si>
  <si>
    <t>дети-сироты и дети, оставшиеся без попечения родителей</t>
  </si>
  <si>
    <t>работники органов государственной власти, органов местного самоуправления, государственных и муниципальных учреждений</t>
  </si>
  <si>
    <t>военнослужащие, уволенные в запас или отставку*</t>
  </si>
  <si>
    <t>вынужденные переселенцы</t>
  </si>
  <si>
    <t>граждане, подвергшиеся воздействию радиации, вследствие радиационных аварий и катастроф, и приравненные к ним лица</t>
  </si>
  <si>
    <t>граждане, выезжающие (выехавшие) из районов Крайнего Севера и приравненных к ним местностей</t>
  </si>
  <si>
    <t>молодые семьи</t>
  </si>
  <si>
    <t>граждане, проживающие в ветхом и аварийном жилом фонде</t>
  </si>
  <si>
    <t>многодетные семьи</t>
  </si>
  <si>
    <t>малообеспеченные семьи</t>
  </si>
  <si>
    <t>Количество детских дошкольных учреждений - всего</t>
  </si>
  <si>
    <t>Число больничных государственных и муниципальных учреждений</t>
  </si>
  <si>
    <t>Число коек в больничных государственных и муниципальных учреждениях</t>
  </si>
  <si>
    <t>Обеспеченность населения амбулаторно-поликлиническими государственными и муниципальными учреждениями</t>
  </si>
  <si>
    <t>Количество амбулаторно-поликлинических государственных и муниципальных учреждений</t>
  </si>
  <si>
    <t>Численность врачей всех специальностей в государственных и муниципальных учреждениях</t>
  </si>
  <si>
    <t>Обеспеченность врачами в государственных и муниципальных учреждениях</t>
  </si>
  <si>
    <t>Численность среднего медицинского персонала в государственных и муниципальных учреждениях</t>
  </si>
  <si>
    <t>Обеспеченность средним медицинским персоналом в государственных и муниципальных учреждениях</t>
  </si>
  <si>
    <t xml:space="preserve">Число высших государственных и муниципальных учебных заведений (на начало учебного года) </t>
  </si>
  <si>
    <t>Число средних специальных государственных и муниципальных учебных заведений (на начало учебного года)</t>
  </si>
  <si>
    <t>Число государственных и муниципальных учебных заведений начального профессионального образования (на начало учебного года)</t>
  </si>
  <si>
    <t>Форма № 13</t>
  </si>
  <si>
    <r>
      <t>тыс.м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в год</t>
    </r>
  </si>
  <si>
    <r>
      <t>тыс.м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</t>
    </r>
  </si>
  <si>
    <t>Мощность очистных сооружений - всего</t>
  </si>
  <si>
    <t>Форма № 14</t>
  </si>
  <si>
    <r>
      <t xml:space="preserve">           </t>
    </r>
    <r>
      <rPr>
        <i/>
        <u val="single"/>
        <sz val="13"/>
        <rFont val="Times New Roman"/>
        <family val="1"/>
      </rPr>
      <t>Форма № 15</t>
    </r>
  </si>
  <si>
    <r>
      <t xml:space="preserve">        </t>
    </r>
    <r>
      <rPr>
        <i/>
        <u val="single"/>
        <sz val="13"/>
        <rFont val="Times New Roman"/>
        <family val="1"/>
      </rPr>
      <t xml:space="preserve"> Форма № 16</t>
    </r>
  </si>
  <si>
    <r>
      <t>млн.м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в год</t>
    </r>
  </si>
  <si>
    <r>
      <t xml:space="preserve"> </t>
    </r>
    <r>
      <rPr>
        <i/>
        <u val="single"/>
        <sz val="13"/>
        <rFont val="Times New Roman"/>
        <family val="1"/>
      </rPr>
      <t>Форма № 17</t>
    </r>
  </si>
  <si>
    <t xml:space="preserve">Число предприятий транспорта  и их подразделений по обслуживанию клиентов </t>
  </si>
  <si>
    <t>Протяженность автомобильных дорог общего пользования (федерального, регионального и местного значения), всего, в том числе:</t>
  </si>
  <si>
    <t>с твердым покрытием</t>
  </si>
  <si>
    <t>Протяженность автомобильных дорог общего пользования федерального значения, всего,  в том числе:</t>
  </si>
  <si>
    <t>Протяженность автомобильных дорог общего пользования местного значения, всего,  в том числе:</t>
  </si>
  <si>
    <t>Удельный вес автомобильных дорог общего пользования с твердым покрытием в общей протяженности автомобильных дорог общего пользования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</si>
  <si>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</si>
  <si>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</si>
  <si>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 xml:space="preserve">Количество населенных пунктов, не обеспеченных подъездом дорогами с твердым покрытием </t>
  </si>
  <si>
    <t>Численность населения населенных пунктов, не обеспеченных подъездом дорогами с твердым покрытием</t>
  </si>
  <si>
    <t>Перевозки грузов предприятиями транспорта</t>
  </si>
  <si>
    <t>Грузооборот предприятий транспорта</t>
  </si>
  <si>
    <t>тыс. тонн-км</t>
  </si>
  <si>
    <t>Наличие подвижного состава, в том числе: автобусов</t>
  </si>
  <si>
    <t>трамваев</t>
  </si>
  <si>
    <t>троллейбусов</t>
  </si>
  <si>
    <t>маршрутных такси</t>
  </si>
  <si>
    <t>вагонов метрополитена</t>
  </si>
  <si>
    <t xml:space="preserve">Перевезено пассажиров транспортом общего пользования, в том числе:                                    </t>
  </si>
  <si>
    <t xml:space="preserve"> человек</t>
  </si>
  <si>
    <t>автобусами</t>
  </si>
  <si>
    <t>трамваями</t>
  </si>
  <si>
    <t>троллейбусами</t>
  </si>
  <si>
    <t>маршрутными такси</t>
  </si>
  <si>
    <t>метрополитеном</t>
  </si>
  <si>
    <t xml:space="preserve">Пассажирооборот  транспорта общего пользования </t>
  </si>
  <si>
    <t>тыс. пассажиро-километров</t>
  </si>
  <si>
    <t>Число телефонных станций местной телефоннной сети:</t>
  </si>
  <si>
    <t>из них цифровых АТС</t>
  </si>
  <si>
    <t>Общая монтированная емкость телефонных станций:</t>
  </si>
  <si>
    <t>Число телефонных аппаратов телефонной сети общего пользования или имеющих на нее выход</t>
  </si>
  <si>
    <t>тыс. штук</t>
  </si>
  <si>
    <t>Отношение количества телефонных аппаратов к численности населения</t>
  </si>
  <si>
    <t>Число квартирных телефонных аппаратов</t>
  </si>
  <si>
    <t>Отношение количества квартирных телефонных аппаратов к численности населения</t>
  </si>
  <si>
    <t xml:space="preserve"> штук</t>
  </si>
  <si>
    <t>открытых в отделениях почтовой связи</t>
  </si>
  <si>
    <t>Охват населения телевизионным вещанием</t>
  </si>
  <si>
    <t>Форма № 18</t>
  </si>
  <si>
    <r>
      <t xml:space="preserve">Количество операторов предприятий (операторов), оказывающих услуги телефонной </t>
    </r>
    <r>
      <rPr>
        <b/>
        <sz val="13"/>
        <rFont val="Times New Roman"/>
        <family val="1"/>
      </rPr>
      <t xml:space="preserve">стационарной </t>
    </r>
    <r>
      <rPr>
        <sz val="13"/>
        <rFont val="Times New Roman"/>
        <family val="1"/>
      </rPr>
      <t xml:space="preserve">связи  </t>
    </r>
  </si>
  <si>
    <t xml:space="preserve">Количество пунктов коллективного доступа к сети Интернет - всего, </t>
  </si>
  <si>
    <t>Форма № 19</t>
  </si>
  <si>
    <t>Промилле (в расчете на 1000 населения)</t>
  </si>
  <si>
    <t xml:space="preserve">     Человек,  в  расчете  на                   10  тыс. населения</t>
  </si>
  <si>
    <t xml:space="preserve">  - общая протяженность границы ____ км</t>
  </si>
  <si>
    <t>Количество приобретенных новых технологий (технических достижений), программных средств</t>
  </si>
  <si>
    <t xml:space="preserve">О С Н О В Н Ы Е    П Р Е Д П Р И Я Т И Я   П Р О М Ы Ш Л Е Н Н О С Т И </t>
  </si>
  <si>
    <t>Средне-списочная числен-ность промыш-ленно-производ-ственного персонала, чел.</t>
  </si>
  <si>
    <t>Основные фонды промышлен-ной деятельности на конец года,тыс.  руб.</t>
  </si>
  <si>
    <t>Коэф-фициент загрузки производст-венных мощностей, %</t>
  </si>
  <si>
    <t>Доля иннова-ционной продукции в общем объеме отгружен-ной продукции,%</t>
  </si>
  <si>
    <t>Индекс производ-ства,  % к предыдущему году</t>
  </si>
  <si>
    <t>Вид экономи-ческой деятель-ности</t>
  </si>
  <si>
    <t>Наимено-вание предприятия</t>
  </si>
  <si>
    <t>Форма №4-а</t>
  </si>
  <si>
    <r>
      <t>4.     Полезные ископаемые:</t>
    </r>
    <r>
      <rPr>
        <sz val="14"/>
        <rFont val="Times New Roman"/>
        <family val="1"/>
      </rPr>
      <t xml:space="preserve"> </t>
    </r>
  </si>
  <si>
    <t xml:space="preserve">Месторождения 
Запасы </t>
  </si>
  <si>
    <t xml:space="preserve">Название ближайшей пристани (порта)  </t>
  </si>
  <si>
    <t xml:space="preserve">Расстояние до ближайшей пристани (порта)  </t>
  </si>
  <si>
    <t xml:space="preserve">   - приграничные муниципальные образования, субъекты Российской Федерации</t>
  </si>
  <si>
    <t xml:space="preserve">Среднегодовая температура воздуха </t>
  </si>
  <si>
    <t xml:space="preserve">Среднегодовое количество осадков </t>
  </si>
  <si>
    <t xml:space="preserve"> преобладающие направления ветров </t>
  </si>
  <si>
    <t xml:space="preserve"> высота снежного покрова ____ см</t>
  </si>
  <si>
    <t xml:space="preserve">Перечень 
объектов и 
наименование населенных пунктов, в которых они располагаются
</t>
  </si>
  <si>
    <t>Протяженность автомобильных дорог общего пользования регионального или межмуниципального значения, всего,  в том числе:</t>
  </si>
  <si>
    <t>Протяженность безхозяйнных автомобильных дорог, всего, в том числе:</t>
  </si>
  <si>
    <t xml:space="preserve">Количество почтовых ящиков на 1000 человек </t>
  </si>
  <si>
    <t>Объем оборотного и повторно-последовательного использования воды</t>
  </si>
  <si>
    <t>2. Общая площадь жилых помещений муниципальной формы собственности, всего</t>
  </si>
  <si>
    <t>         социальной сферы</t>
  </si>
  <si>
    <t xml:space="preserve">         общая площадь ветхих и аварийных жилых помещений</t>
  </si>
  <si>
    <t xml:space="preserve">12. Среднегодовая численность работающих в организациях   муниципальной формы собственности </t>
  </si>
  <si>
    <t xml:space="preserve">3.     Типы и подтипы почв (черноземные и другие): </t>
  </si>
  <si>
    <t>ДЕНЕЖНЫЕ ДОХОДЫ И РАСХОДЫ НАСЕЛЕНИЯ</t>
  </si>
  <si>
    <t>Темпы роста (снижения) в сопоставимых ценах (%)</t>
  </si>
  <si>
    <t xml:space="preserve">         на душу населения</t>
  </si>
  <si>
    <t>бытовые услуги</t>
  </si>
  <si>
    <t>услуги пассажирского транспорта</t>
  </si>
  <si>
    <t>услуги связи</t>
  </si>
  <si>
    <t>услуги жилищно-коммунального хозяйства</t>
  </si>
  <si>
    <t xml:space="preserve">                 жилищные услуги</t>
  </si>
  <si>
    <t xml:space="preserve">                 коммунальные услуги</t>
  </si>
  <si>
    <t>услуги культуры</t>
  </si>
  <si>
    <t>услуги системы образования</t>
  </si>
  <si>
    <t>услуги здравоохранения</t>
  </si>
  <si>
    <t>другие услуги</t>
  </si>
  <si>
    <t>Форма № 21</t>
  </si>
  <si>
    <t>РАЗВИТИЕ</t>
  </si>
  <si>
    <t xml:space="preserve"> потребительского рынка товаров и услуг</t>
  </si>
  <si>
    <t>Показатели</t>
  </si>
  <si>
    <t xml:space="preserve">Трудовые ресурсы </t>
  </si>
  <si>
    <t>Занятые в экономике – всего</t>
  </si>
  <si>
    <t xml:space="preserve">   строительство</t>
  </si>
  <si>
    <t xml:space="preserve">   образование</t>
  </si>
  <si>
    <t>Из числа занятых по формам собственности:</t>
  </si>
  <si>
    <t xml:space="preserve">   в общественных объединениях и организациях</t>
  </si>
  <si>
    <t xml:space="preserve">   в частном секторе</t>
  </si>
  <si>
    <t>Лица в трудоспособном возрасте, не занятые трудовой деятельностью и учебой</t>
  </si>
  <si>
    <t xml:space="preserve">   в том числе безработные, зарегистрированные в службе занятости</t>
  </si>
  <si>
    <t>Среднесписочная численность занятых на малых предприятиях</t>
  </si>
  <si>
    <t>СИТУАЦИЯ В СФЕРЕ ЗАНЯТОСТИ И НА РЫНКЕ ТРУДА</t>
  </si>
  <si>
    <t>Уровень зарегистрированной безработицы относительно трудоспособного населения в трудоспособном возрасте</t>
  </si>
  <si>
    <t>Объем отгруженных товаров собственного производства, выполненных работ и услуг собственными силами в фактических ценах,                      тыс. руб.</t>
  </si>
  <si>
    <t>тыс. га</t>
  </si>
  <si>
    <t>Плотность субъектов малого предпринимательства (малые предприятия и индивидуальные предприниматели)</t>
  </si>
  <si>
    <t>Доля семей и граждан, состоящих на учете по улучшению жилищных условий в общем числе  семей и граждан на конец года</t>
  </si>
  <si>
    <t>Инвестиции в основной капитал, направленные на охрану окружающей природной среды и рациональное использование природных ресурсов за счет всех источников финансирования (в ценах каждого года)</t>
  </si>
  <si>
    <t>из них за счет средств:</t>
  </si>
  <si>
    <t xml:space="preserve">     - федерального бюджета   </t>
  </si>
  <si>
    <t xml:space="preserve">     - областного бюджета</t>
  </si>
  <si>
    <t xml:space="preserve">     - средств местного бюджета</t>
  </si>
  <si>
    <t xml:space="preserve">     - средств предприятий</t>
  </si>
  <si>
    <t>Объем сброса загрязненных сточных вод</t>
  </si>
  <si>
    <t>Объем вредных веществ, выбрасываемых в атмосферный воздух стационарными источниками загрязнения</t>
  </si>
  <si>
    <t>тыс. тонн</t>
  </si>
  <si>
    <t>Ввод в действие сооружений для очистки сточных вод</t>
  </si>
  <si>
    <t>Доля нормативно чистой и нормативно очищенной воды в общем объеме водоотведения</t>
  </si>
  <si>
    <t>Ввод в действие установок для улавливания и обезвреживания вредных веществ из отходящих газов</t>
  </si>
  <si>
    <t>Водозабор (количество воды, забираемой из природных источников) - всего</t>
  </si>
  <si>
    <t>Водопотребление (использование воды)</t>
  </si>
  <si>
    <t>в том числе на нужды :</t>
  </si>
  <si>
    <t xml:space="preserve">          производственные</t>
  </si>
  <si>
    <t xml:space="preserve">          орошение</t>
  </si>
  <si>
    <t>Ввод в действие берегоукрепительных сооружений</t>
  </si>
  <si>
    <t>Рекультивация нарушенных земель</t>
  </si>
  <si>
    <t>О Х Р А Н А   О К Р У Ж А Ю Щ Е Й    С Р Е Д Ы</t>
  </si>
  <si>
    <t>Раскрываемость преступлений</t>
  </si>
  <si>
    <t>Объекты муниципальной собственности</t>
  </si>
  <si>
    <t xml:space="preserve">         в том числе:</t>
  </si>
  <si>
    <t>кв. м</t>
  </si>
  <si>
    <t>3. Общая площадь муниципального нежилого фонда</t>
  </si>
  <si>
    <t>Эффективность использования муниципальной собственности</t>
  </si>
  <si>
    <t>Экономические показатели</t>
  </si>
  <si>
    <t xml:space="preserve">           - в действующих ценах каждого года</t>
  </si>
  <si>
    <t xml:space="preserve">           - индекс физического объема</t>
  </si>
  <si>
    <t>промышленность</t>
  </si>
  <si>
    <t>транспорт</t>
  </si>
  <si>
    <t>жилищно-коммунальное хозяйство</t>
  </si>
  <si>
    <t xml:space="preserve">социальная сфера </t>
  </si>
  <si>
    <t>Закупки продукции для муниципальных нужд</t>
  </si>
  <si>
    <t>М У Н И Ц И П А Л Ь Н Ы Й     С Е К Т О Р    Э К О Н О М И К И</t>
  </si>
  <si>
    <t>Всего земель</t>
  </si>
  <si>
    <r>
      <t>в т.ч.сельскохозяйственные угодья</t>
    </r>
    <r>
      <rPr>
        <sz val="13"/>
        <color indexed="8"/>
        <rFont val="Times New Roman"/>
        <family val="1"/>
      </rPr>
      <t xml:space="preserve"> во всех категориях хозяйств</t>
    </r>
  </si>
  <si>
    <t>органических (на 1 га  посевной площади)</t>
  </si>
  <si>
    <t xml:space="preserve">Наличие техники в сельскохозяйственных предприятиях </t>
  </si>
  <si>
    <t>Сельскохозяйственные машины:</t>
  </si>
  <si>
    <t>плуги</t>
  </si>
  <si>
    <t>культиваторы</t>
  </si>
  <si>
    <t>сеялки</t>
  </si>
  <si>
    <t>Комбайны:</t>
  </si>
  <si>
    <t>тыс.человек</t>
  </si>
  <si>
    <t xml:space="preserve">2.Возрастная структура населения: </t>
  </si>
  <si>
    <t xml:space="preserve">   моложе трудоспособного возраста</t>
  </si>
  <si>
    <t xml:space="preserve">% от общей численности населения </t>
  </si>
  <si>
    <t>трудоспособном возрасте</t>
  </si>
  <si>
    <t xml:space="preserve">    в том числе в возрасте:</t>
  </si>
  <si>
    <t>Число лет</t>
  </si>
  <si>
    <t xml:space="preserve">            Все население</t>
  </si>
  <si>
    <t>6. Естественный прирост/убыль</t>
  </si>
  <si>
    <t>7.Ожидаемая продолжительность жизни при рождении</t>
  </si>
  <si>
    <t>8. Миграционный прирост/убыль</t>
  </si>
  <si>
    <t>Человек</t>
  </si>
  <si>
    <t>9.Коэффициент миграционного прироста/убыли</t>
  </si>
  <si>
    <t xml:space="preserve">   сельское хозяйство</t>
  </si>
  <si>
    <t xml:space="preserve">   добыча полезных ископаемых</t>
  </si>
  <si>
    <t xml:space="preserve">   обрабатывающие производства</t>
  </si>
  <si>
    <t xml:space="preserve">   производство и распределение электроэнергии, газа и воды</t>
  </si>
  <si>
    <t xml:space="preserve">   оптовая и розничная торговля; ремонт автотранспортных средств, мотоциклов, бытовых изделий и предметов личного пользования</t>
  </si>
  <si>
    <t xml:space="preserve">   гостиницы и рестораны</t>
  </si>
  <si>
    <t xml:space="preserve">   транспорт и связь</t>
  </si>
  <si>
    <t xml:space="preserve">   финансовая деятельность</t>
  </si>
  <si>
    <t xml:space="preserve">   операции с недвижимым имуществом, аренда и предоставление услуг</t>
  </si>
  <si>
    <t xml:space="preserve">   здравоохранение и предоставление социальных услуг</t>
  </si>
  <si>
    <t xml:space="preserve">   предоставление прочих коммунальных, социальных и персональных услуг</t>
  </si>
  <si>
    <t xml:space="preserve">   в организациях государственной формы собственности</t>
  </si>
  <si>
    <t xml:space="preserve">   в организациях муниципальной формы собственности</t>
  </si>
  <si>
    <t xml:space="preserve">   в организациях смешанной формы собственности (без иностранного участия)</t>
  </si>
  <si>
    <t xml:space="preserve">   в организациях с иностранным участием</t>
  </si>
  <si>
    <t>Учащиеся в трудоспособном возрасте, обучающиеся с отрывом от работы</t>
  </si>
  <si>
    <t>Содержание</t>
  </si>
  <si>
    <t>Общие сведения</t>
  </si>
  <si>
    <t xml:space="preserve">Природно-ресурсный потенциал </t>
  </si>
  <si>
    <t>Население</t>
  </si>
  <si>
    <t>Промышленное производство</t>
  </si>
  <si>
    <t>Агропромышленный комплекс</t>
  </si>
  <si>
    <t>Инвестиционный комплекс</t>
  </si>
  <si>
    <t>Финансы и бюджет</t>
  </si>
  <si>
    <t>Деятельность научно-исследовательских организаций</t>
  </si>
  <si>
    <t>Внешнеэкономическая деятельность</t>
  </si>
  <si>
    <t>Состояние инфраструктуры территории</t>
  </si>
  <si>
    <t xml:space="preserve">    Социальная инфраструктура</t>
  </si>
  <si>
    <t xml:space="preserve">    Водоснабжение и канализация</t>
  </si>
  <si>
    <t xml:space="preserve">    Электроэнергетика </t>
  </si>
  <si>
    <t xml:space="preserve">    Теплоснабжение</t>
  </si>
  <si>
    <t xml:space="preserve">    Газоснабжение</t>
  </si>
  <si>
    <t xml:space="preserve">    Транспорт</t>
  </si>
  <si>
    <t xml:space="preserve">    Связь</t>
  </si>
  <si>
    <t xml:space="preserve">    Гостиничное хозяйство</t>
  </si>
  <si>
    <t>Денежные доходы и расходы населения</t>
  </si>
  <si>
    <t>Развитие потребительского рынка товаров и услуг</t>
  </si>
  <si>
    <t>Ситуация в сфере занятости и на рынке труда</t>
  </si>
  <si>
    <t xml:space="preserve">Охрана окружающей среды </t>
  </si>
  <si>
    <t>Правонарушения</t>
  </si>
  <si>
    <t>Муниципальный сектор экономики</t>
  </si>
  <si>
    <t>Форма № 1</t>
  </si>
  <si>
    <t>Годы</t>
  </si>
  <si>
    <t>ПРИРОДНО-РЕСУРСНЫЙ ПОТЕНЦИАЛ</t>
  </si>
  <si>
    <t>1. Географическое положение:</t>
  </si>
  <si>
    <t xml:space="preserve">           в том числе:</t>
  </si>
  <si>
    <t>сельскохозяйственные угодья</t>
  </si>
  <si>
    <t>из них:</t>
  </si>
  <si>
    <t>Пашня</t>
  </si>
  <si>
    <t>сенокосы и пастбища</t>
  </si>
  <si>
    <t>многолетние насаждения (сады, ягодники, виноградники и другие насаждения)</t>
  </si>
  <si>
    <t>Лесные земли</t>
  </si>
  <si>
    <t>Государственное управление и обеспечение военной безопасности; социальное страхование</t>
  </si>
  <si>
    <t>ПРАВОНАРУШЕНИЯ</t>
  </si>
  <si>
    <t>АДМИНИСТРАТИВНО-ТЕРРИТОРИАЛЬНОЕ ДЕЛЕНИЕ</t>
  </si>
  <si>
    <t>Статус муниципального образования (городской округ/ муниципальный район)</t>
  </si>
  <si>
    <t>Городские поселения</t>
  </si>
  <si>
    <t>Сельские поселения</t>
  </si>
  <si>
    <t>Сельские населенные пункты</t>
  </si>
  <si>
    <t>Городские населенные пункты</t>
  </si>
  <si>
    <t>поселок городского типа</t>
  </si>
  <si>
    <t>город областного значения</t>
  </si>
  <si>
    <t>город районного значения</t>
  </si>
  <si>
    <t>внутри- городские районы</t>
  </si>
  <si>
    <t xml:space="preserve">Административно-территориальное деление </t>
  </si>
  <si>
    <t xml:space="preserve">   - протяженность с севера на юг ___ км, с запада на восток ____ км</t>
  </si>
  <si>
    <t>наименование и площадь поверхностных водных объектов (водохранилищ, озер, болот и т.п.)</t>
  </si>
  <si>
    <t xml:space="preserve">оросительно-дренажные каналы </t>
  </si>
  <si>
    <t>форма собственности водных объектов (Российской Федерации, субъекта федерации, муниципальная, частная)</t>
  </si>
  <si>
    <t>Тип, климатические зоны</t>
  </si>
  <si>
    <r>
      <t xml:space="preserve">6.     Лесные ресурсы </t>
    </r>
    <r>
      <rPr>
        <sz val="14"/>
        <rFont val="Times New Roman"/>
        <family val="1"/>
      </rPr>
      <t xml:space="preserve">(площадь (га), типы, видовой состав, назначение).
</t>
    </r>
  </si>
  <si>
    <t>Кустарники</t>
  </si>
  <si>
    <t>Земли застройки</t>
  </si>
  <si>
    <t>Прочие земли</t>
  </si>
  <si>
    <t>Наименование показателей</t>
  </si>
  <si>
    <t>НАСЕЛЕНИЕ</t>
  </si>
  <si>
    <t>на начало года</t>
  </si>
  <si>
    <t>человек</t>
  </si>
  <si>
    <t>4. Уровень рождаемости</t>
  </si>
  <si>
    <t>5. Уровень смертности</t>
  </si>
  <si>
    <t>Единица измерения</t>
  </si>
  <si>
    <t>номеров</t>
  </si>
  <si>
    <t>Число таксофонов</t>
  </si>
  <si>
    <t>Доля инновационной продукции в общем объеме отгруженной продукции</t>
  </si>
  <si>
    <t>Действующие на территории муниципального образования крупные промышленные бизнес-группы (холдинги) и входящие в них предприятия, в том числе трансроссийские (краткие сведения):        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</si>
  <si>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старше трудоспособного возраста</t>
  </si>
  <si>
    <t>Промышленное производство (РАЗДЕЛ C "Добыча полезных ископаемых"+РАЗДЕЛ D "Обрабатывающие производства"+РАЗДЕЛ E "Производство и распределение электроэнергии, газа и воды")</t>
  </si>
  <si>
    <t>Объем отгруженных товаров собственного производства, выполненных работ и услуг собственными силами (по чистым видам экономической деятельности)</t>
  </si>
  <si>
    <t>Индекс промышленного производства</t>
  </si>
  <si>
    <t>в % к предыдущему году</t>
  </si>
  <si>
    <t>Раздел С. Добыча полезных ископаемых</t>
  </si>
  <si>
    <t>Объем отгруженных товаров собственного производства, выполненных работ и услуг собственными силами</t>
  </si>
  <si>
    <t>Индекс производства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</si>
  <si>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</si>
  <si>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</si>
  <si>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D.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</si>
  <si>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</si>
  <si>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</si>
  <si>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</si>
  <si>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</si>
  <si>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</si>
  <si>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</si>
  <si>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</si>
  <si>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</si>
  <si>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</si>
  <si>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Развитие малого предпринимательства</t>
  </si>
  <si>
    <t>Количество малых предприятий</t>
  </si>
  <si>
    <t>Численность предпринимателей без образования юридического лица (индивидуальные предприниматели)</t>
  </si>
  <si>
    <t xml:space="preserve"> на 1000 жителей</t>
  </si>
  <si>
    <t xml:space="preserve">в том числе индивидуальными застройщиками </t>
  </si>
  <si>
    <t>Количество семей, нуждающихся в улучшении жилищных условий  - всего</t>
  </si>
  <si>
    <t>Требуется</t>
  </si>
  <si>
    <t>8.п. Зеленовский (ФАП)</t>
  </si>
  <si>
    <t>9.с. Семь Ключей (ФАП)</t>
  </si>
  <si>
    <t>10.п. Зеленый (ФАП)</t>
  </si>
  <si>
    <t>11.с. Черная Речка (ФАП)</t>
  </si>
  <si>
    <t>12.с .Пригорки ФАП)</t>
  </si>
  <si>
    <t>13.с. Старое-Вечканово (ФАП)</t>
  </si>
  <si>
    <t>14.п. Красный Берег (ФАП)</t>
  </si>
  <si>
    <t>-</t>
  </si>
  <si>
    <r>
      <t xml:space="preserve">     </t>
    </r>
    <r>
      <rPr>
        <sz val="14"/>
        <rFont val="Times New Roman"/>
        <family val="1"/>
      </rPr>
      <t> </t>
    </r>
  </si>
  <si>
    <t>№ формы</t>
  </si>
  <si>
    <t xml:space="preserve">    1    </t>
  </si>
  <si>
    <t>Подраздел DJ: Металлургическое производство и производство готовых металлических изделий</t>
  </si>
  <si>
    <t>Подраздел DК: Производство машин и оборудования без производства оружия и боеприпасов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</si>
  <si>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</si>
  <si>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</si>
  <si>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</si>
  <si>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E. Производство и распределение электроэнергии, газа и воды</t>
  </si>
  <si>
    <t>ПРОМЫШЛЕННОЕ ПРОИЗВОДСТВО</t>
  </si>
  <si>
    <t>Темпы роста (%)</t>
  </si>
  <si>
    <t>ед.</t>
  </si>
  <si>
    <t>в т.ч. сельскохозяйственные предприятия</t>
  </si>
  <si>
    <t>_*_</t>
  </si>
  <si>
    <t>личные подсобные хозяйства населения</t>
  </si>
  <si>
    <t>Крестьянские (фермерские) хозяйства</t>
  </si>
  <si>
    <t>Валовая продукция сельского хозяйства</t>
  </si>
  <si>
    <t>млн. руб.</t>
  </si>
  <si>
    <t>во всех категориях хозяйств</t>
  </si>
  <si>
    <t>крестьянские (фермерские) хозяйства</t>
  </si>
  <si>
    <t>%</t>
  </si>
  <si>
    <r>
      <t>пашня</t>
    </r>
    <r>
      <rPr>
        <sz val="13"/>
        <color indexed="8"/>
        <rFont val="Times New Roman"/>
        <family val="1"/>
      </rPr>
      <t xml:space="preserve"> во всех категориях хозяйств </t>
    </r>
  </si>
  <si>
    <t>Посевная площадь</t>
  </si>
  <si>
    <t>посевная площадь во всех категориях хозяйств</t>
  </si>
  <si>
    <t>га</t>
  </si>
  <si>
    <r>
      <t xml:space="preserve">Зерновые культуры </t>
    </r>
    <r>
      <rPr>
        <sz val="13"/>
        <color indexed="8"/>
        <rFont val="Times New Roman"/>
        <family val="1"/>
      </rPr>
      <t>во всех категориях хозяйств</t>
    </r>
  </si>
  <si>
    <r>
      <t xml:space="preserve">Сахарная свекла </t>
    </r>
    <r>
      <rPr>
        <sz val="13"/>
        <color indexed="8"/>
        <rFont val="Times New Roman"/>
        <family val="1"/>
      </rPr>
      <t>во всех категориях хозяйств</t>
    </r>
  </si>
  <si>
    <r>
      <t xml:space="preserve">Подсолнечник </t>
    </r>
    <r>
      <rPr>
        <sz val="13"/>
        <color indexed="8"/>
        <rFont val="Times New Roman"/>
        <family val="1"/>
      </rPr>
      <t>во всех категориях хозяйств</t>
    </r>
  </si>
  <si>
    <r>
      <t xml:space="preserve">Картофель </t>
    </r>
    <r>
      <rPr>
        <sz val="13"/>
        <color indexed="8"/>
        <rFont val="Times New Roman"/>
        <family val="1"/>
      </rPr>
      <t>во всех категориях хозяйств</t>
    </r>
  </si>
  <si>
    <r>
      <t xml:space="preserve">Овощи </t>
    </r>
    <r>
      <rPr>
        <sz val="13"/>
        <color indexed="8"/>
        <rFont val="Times New Roman"/>
        <family val="1"/>
      </rPr>
      <t>во всех категориях хозяйств</t>
    </r>
  </si>
  <si>
    <t>Производство основных продуктов растениеводства</t>
  </si>
  <si>
    <r>
      <t xml:space="preserve">Зерновые культуры </t>
    </r>
    <r>
      <rPr>
        <sz val="13"/>
        <color indexed="8"/>
        <rFont val="Times New Roman"/>
        <family val="1"/>
      </rPr>
      <t>(в весе после доработки) - всего</t>
    </r>
  </si>
  <si>
    <t>тонн</t>
  </si>
  <si>
    <r>
      <t xml:space="preserve">Сахарная свекла </t>
    </r>
    <r>
      <rPr>
        <sz val="13"/>
        <color indexed="8"/>
        <rFont val="Times New Roman"/>
        <family val="1"/>
      </rPr>
      <t>(фабричная в весе после доработки) - всего</t>
    </r>
  </si>
  <si>
    <t xml:space="preserve">Подсолнечник </t>
  </si>
  <si>
    <t>Производство основных продуктов животноводства</t>
  </si>
  <si>
    <r>
      <t>Мясо (</t>
    </r>
    <r>
      <rPr>
        <sz val="13"/>
        <color indexed="8"/>
        <rFont val="Times New Roman"/>
        <family val="1"/>
      </rPr>
      <t>в живом весе) - всего</t>
    </r>
  </si>
  <si>
    <r>
      <t xml:space="preserve">Молоко </t>
    </r>
    <r>
      <rPr>
        <sz val="13"/>
        <color indexed="8"/>
        <rFont val="Times New Roman"/>
        <family val="1"/>
      </rPr>
      <t>- всего</t>
    </r>
  </si>
  <si>
    <r>
      <t xml:space="preserve">Яйца -  </t>
    </r>
    <r>
      <rPr>
        <sz val="13"/>
        <color indexed="8"/>
        <rFont val="Times New Roman"/>
        <family val="1"/>
      </rPr>
      <t>всего</t>
    </r>
  </si>
  <si>
    <r>
      <t xml:space="preserve">Шерсть   </t>
    </r>
    <r>
      <rPr>
        <sz val="13"/>
        <color indexed="8"/>
        <rFont val="Times New Roman"/>
        <family val="1"/>
      </rPr>
      <t>(в физическом весе) во всех</t>
    </r>
  </si>
  <si>
    <t xml:space="preserve">категориях хозяйств </t>
  </si>
  <si>
    <t>Показатели урожайности</t>
  </si>
  <si>
    <t>Урожайность зерновых культур</t>
  </si>
  <si>
    <t>ц/га</t>
  </si>
  <si>
    <t>в весе</t>
  </si>
  <si>
    <t>после</t>
  </si>
  <si>
    <t>Урожайность сахарной свеклы</t>
  </si>
  <si>
    <t>Урожайность семян подсолнечника</t>
  </si>
  <si>
    <t>Урожайность картофеля</t>
  </si>
  <si>
    <t>Урожайность овощей</t>
  </si>
  <si>
    <t>Поголовье крупного рогатого скота</t>
  </si>
  <si>
    <t>Поголовье свиней</t>
  </si>
  <si>
    <t>Поголовье овец и коз</t>
  </si>
  <si>
    <r>
      <t xml:space="preserve">Поголовье птицы </t>
    </r>
    <r>
      <rPr>
        <sz val="13"/>
        <color indexed="8"/>
        <rFont val="Times New Roman"/>
        <family val="1"/>
      </rPr>
      <t>всего</t>
    </r>
  </si>
  <si>
    <t>Показатели продуктивности</t>
  </si>
  <si>
    <t>надой молока на одну фуражную корову</t>
  </si>
  <si>
    <t>кг</t>
  </si>
  <si>
    <t>гр</t>
  </si>
  <si>
    <t>настриг шерсти на одну овцу</t>
  </si>
  <si>
    <t>яйценоскость</t>
  </si>
  <si>
    <t>штук</t>
  </si>
  <si>
    <t xml:space="preserve">Внесение удобрений </t>
  </si>
  <si>
    <t>минеральных  (на 1 га  посевной площади)</t>
  </si>
  <si>
    <t xml:space="preserve">кг д.в. </t>
  </si>
  <si>
    <t>Тракторы</t>
  </si>
  <si>
    <t>зерноуборочные</t>
  </si>
  <si>
    <t>кормоуборочные</t>
  </si>
  <si>
    <t>Финансовые результаты деятельности сельскохозяйственных предприятий</t>
  </si>
  <si>
    <t>число прибыльных сельскохозяйственных организаций</t>
  </si>
  <si>
    <t>число убыточных сельскохозяйственных организаций</t>
  </si>
  <si>
    <t>прибыль (убыток)</t>
  </si>
  <si>
    <t>тыс.руб</t>
  </si>
  <si>
    <t>уровень рентабельности сельскохозяйственных организаций</t>
  </si>
  <si>
    <t>Полная балансовая стоимость основных фондов</t>
  </si>
  <si>
    <t>тыс. руб.</t>
  </si>
  <si>
    <t>Степень износа основных фондов</t>
  </si>
  <si>
    <t>Производство продукции пищевой промышленности – по видам в натуральном выражении (по крупным и средним предприятиям):</t>
  </si>
  <si>
    <t>Показатели производственных мощностей</t>
  </si>
  <si>
    <t>Мощности по производству основных видов продукции</t>
  </si>
  <si>
    <t>Использование мощностей по основным видам продукции</t>
  </si>
  <si>
    <t>Износ мощностей по видам продукции</t>
  </si>
  <si>
    <t>Единицы измерения</t>
  </si>
  <si>
    <t>Количество сельскохозяйственных предприятий и организаций всех форм собственности</t>
  </si>
  <si>
    <t>А Г Р О П Р О М Ы Ш Л Е Н Н Ы Й  К О М П Л Е К С</t>
  </si>
  <si>
    <t>Доля продукции, поставляемой на экспорт, %</t>
  </si>
  <si>
    <t>Затраты на 1 рубль продукции, коп.</t>
  </si>
  <si>
    <t>Прибыль (убыток), тыс. руб.</t>
  </si>
  <si>
    <t>в % к предыдущему году в сопоставимых ценах</t>
  </si>
  <si>
    <t>в том числе:</t>
  </si>
  <si>
    <t>Наименование показателя</t>
  </si>
  <si>
    <t>ИНВЕСТИЦИОННЫЙ КОМПЛЕКС</t>
  </si>
  <si>
    <t>единиц</t>
  </si>
  <si>
    <t>руб.</t>
  </si>
  <si>
    <t>Наименование проекта</t>
  </si>
  <si>
    <t>Степень проработки проекта и его освоения</t>
  </si>
  <si>
    <t>Основные экономические и социальные показатели проекта</t>
  </si>
  <si>
    <t>тыс. руб</t>
  </si>
  <si>
    <t xml:space="preserve">    в т.ч. просроченная</t>
  </si>
  <si>
    <t>Сумма убытка</t>
  </si>
  <si>
    <t>-”-</t>
  </si>
  <si>
    <t xml:space="preserve">     - запасы и затраты</t>
  </si>
  <si>
    <t xml:space="preserve">     - краткосрочные финансовые вложения</t>
  </si>
  <si>
    <t xml:space="preserve">     - денежные средства</t>
  </si>
  <si>
    <t>Затраты на производство продукции (работ, услуг) – всего,</t>
  </si>
  <si>
    <t>тыс.руб.</t>
  </si>
  <si>
    <t xml:space="preserve">     - материальные затраты</t>
  </si>
  <si>
    <t xml:space="preserve">     - затраты на оплату труда </t>
  </si>
  <si>
    <t xml:space="preserve">     - отчисления на социальные нужды</t>
  </si>
  <si>
    <t xml:space="preserve">     - амортизация основных средств</t>
  </si>
  <si>
    <t xml:space="preserve">     - прочие затраты</t>
  </si>
  <si>
    <t>Себестоимость продукции (работ, услуг)</t>
  </si>
  <si>
    <t>Доходы бюджета - всего</t>
  </si>
  <si>
    <t xml:space="preserve">         из них налоговые</t>
  </si>
  <si>
    <t xml:space="preserve">     налог на доходы физических лиц</t>
  </si>
  <si>
    <t>Расходы бюджета - всего</t>
  </si>
  <si>
    <t xml:space="preserve">Ф И Н А Н С Ы    И   Б Ю Д Ж Е Т </t>
  </si>
  <si>
    <t>Темпы роста (снижения) по сравнению с предыдущим годом, %</t>
  </si>
  <si>
    <t xml:space="preserve">Г оды </t>
  </si>
  <si>
    <t>Иностранные инвестиции</t>
  </si>
  <si>
    <t>Иностранные инвестиции* -всего :</t>
  </si>
  <si>
    <t>млн. долл. США</t>
  </si>
  <si>
    <t>прямые инвестиции*</t>
  </si>
  <si>
    <t xml:space="preserve">      из них</t>
  </si>
  <si>
    <t xml:space="preserve">      взносы в уставный капитал*</t>
  </si>
  <si>
    <t>портфельные инвестиции*</t>
  </si>
  <si>
    <t xml:space="preserve">     акции*</t>
  </si>
  <si>
    <t>прочие инвестиции*</t>
  </si>
  <si>
    <t>торговые кредиты*</t>
  </si>
  <si>
    <t>прочие кредиты*</t>
  </si>
  <si>
    <t>Деятельность предприятий с  иностранными  инвестициями</t>
  </si>
  <si>
    <t>Количество зарегистрированных  предприятий с  иностранными  инвестициями</t>
  </si>
  <si>
    <t>Работают - всего</t>
  </si>
  <si>
    <t xml:space="preserve">Объем производства продукции (работ,  услуг)                                                                            </t>
  </si>
  <si>
    <t>Примечание: * - указанные показатели показываются в долларах США, включая рублевые поступления, пересчитанные в доллары США</t>
  </si>
  <si>
    <t xml:space="preserve">Среднесписочная  численность работников </t>
  </si>
  <si>
    <t>Обеспеченность населения больничными государственными и муниципальными учреждениями</t>
  </si>
  <si>
    <t xml:space="preserve">   в том числе платными</t>
  </si>
  <si>
    <t>коек  на 10000 жителей</t>
  </si>
  <si>
    <t>- // -</t>
  </si>
  <si>
    <t xml:space="preserve">      в т.ч. потребкооперация</t>
  </si>
  <si>
    <t>Оборот розничной торговли на душу населения</t>
  </si>
  <si>
    <t>тыс.кв.м</t>
  </si>
  <si>
    <t>кв.м</t>
  </si>
  <si>
    <t xml:space="preserve">Индекс физического объема продукции сельского хозяйства во всех категориях хозяйств                     в текущих  ценах </t>
  </si>
  <si>
    <t>среднесуточный привес крупного рогатого скота</t>
  </si>
  <si>
    <t>среднесуточный привес свиней</t>
  </si>
  <si>
    <t xml:space="preserve">     в том числе платных</t>
  </si>
  <si>
    <t xml:space="preserve"> их мощность</t>
  </si>
  <si>
    <t>-//-</t>
  </si>
  <si>
    <t xml:space="preserve"> пос.  в смену</t>
  </si>
  <si>
    <t xml:space="preserve">       в том числе платными</t>
  </si>
  <si>
    <t>пос.  в смену на 10000 жителей</t>
  </si>
  <si>
    <t xml:space="preserve">Количество фельдшерско-акушерских пунктов </t>
  </si>
  <si>
    <t>Обеспеченность фельдшерско-акушерскими пунктами</t>
  </si>
  <si>
    <t>посещений в смену на 10000 жителей</t>
  </si>
  <si>
    <t>жителей</t>
  </si>
  <si>
    <t xml:space="preserve">     в том числе врачами общей практики                                  (семейными врачами)</t>
  </si>
  <si>
    <t xml:space="preserve">Количество спортивных сооружений </t>
  </si>
  <si>
    <t>Численность занимающихся в секциях и группах по видам спорта, клубах по видам спорта, клубах и группах физкультурно-оздоровительной направленности</t>
  </si>
  <si>
    <t>чел.</t>
  </si>
  <si>
    <t>Число стадионов</t>
  </si>
  <si>
    <t>пенсии, пособия и социальная помощь</t>
  </si>
  <si>
    <t>Показатели по денежным доходам и расходам населения заполняются после разработки Территориальным органом Федеральной службы государственной статистики по Самарской области методики разработки и составления баланса доходов и расходов населения (за отчетный период) по муниципальным образованиям.</t>
  </si>
  <si>
    <t>Среднемесячная  начисленная заработная плата на одного занятого в экономике</t>
  </si>
  <si>
    <t>-       обязательные платежи и разнообразные взносов</t>
  </si>
  <si>
    <t>Оборот розничной торговли - всего                        (в действующих ценах)</t>
  </si>
  <si>
    <t>Оборот общественного питания - всего (в действующих ценах)</t>
  </si>
  <si>
    <t>Оборот общественного питания  на душу населения</t>
  </si>
  <si>
    <t xml:space="preserve"> ** - Объем реализации платных услуг населению показывается с учетом экспертной оценки объемов в незарегистрированных предприятиях, а также услуг, осуществляемых частными лицами.</t>
  </si>
  <si>
    <t xml:space="preserve">   *  -  Площадь торгового объекта - помещение, предназначенное для выкладки, демонстрации товаров, обслуживания покупателей и проведения денежных расчетов с покупателями при продаже товаров, прохода покупателей, согласно определению Федерального закона от 28.12.2009 № 381-ФЗ "Об основах государственного регулирования торговой деятельности в Российской Федерации".</t>
  </si>
  <si>
    <t xml:space="preserve">Площадь торгового объекта *     </t>
  </si>
  <si>
    <t xml:space="preserve">       торговых центров общей площадью свыше 3500 кв.м</t>
  </si>
  <si>
    <t xml:space="preserve">       магазинов и торговых центров общей площадью менее 500 кв.м</t>
  </si>
  <si>
    <t xml:space="preserve">       мелкой розницы (киоски, ларьки)</t>
  </si>
  <si>
    <t>Объем реализации платных услуг населению ** (в действующих ценах)</t>
  </si>
  <si>
    <t>Форма № 22</t>
  </si>
  <si>
    <t xml:space="preserve">   деятельность домашних хозяйств</t>
  </si>
  <si>
    <t xml:space="preserve">   государственное управление и обеспечение военной безопасности; социальное страхование</t>
  </si>
  <si>
    <t xml:space="preserve">     - прочие </t>
  </si>
  <si>
    <r>
      <t>млн.  м</t>
    </r>
    <r>
      <rPr>
        <vertAlign val="superscript"/>
        <sz val="13"/>
        <rFont val="Times New Roman"/>
        <family val="1"/>
      </rPr>
      <t>3</t>
    </r>
  </si>
  <si>
    <r>
      <t>тыс. м</t>
    </r>
    <r>
      <rPr>
        <vertAlign val="superscript"/>
        <sz val="13"/>
        <rFont val="Times New Roman"/>
        <family val="1"/>
      </rPr>
      <t xml:space="preserve">3 </t>
    </r>
    <r>
      <rPr>
        <sz val="13"/>
        <rFont val="Times New Roman"/>
        <family val="1"/>
      </rPr>
      <t>в сутки</t>
    </r>
  </si>
  <si>
    <t xml:space="preserve">          хозяйственно-питьевые</t>
  </si>
  <si>
    <r>
      <t xml:space="preserve">  тыс. м</t>
    </r>
    <r>
      <rPr>
        <vertAlign val="superscript"/>
        <sz val="13"/>
        <rFont val="Times New Roman"/>
        <family val="1"/>
      </rPr>
      <t>2</t>
    </r>
  </si>
  <si>
    <t>Форма № 24</t>
  </si>
  <si>
    <t xml:space="preserve">Количество зарегистрированных преступлений - всего </t>
  </si>
  <si>
    <t xml:space="preserve">  -    тяжкие</t>
  </si>
  <si>
    <t xml:space="preserve">  -   совершенные на улицах</t>
  </si>
  <si>
    <t xml:space="preserve">Количество преступлений, совершенных несовершеннолетними  </t>
  </si>
  <si>
    <t>1.Численность населения</t>
  </si>
  <si>
    <t>3. Средний возраст населения</t>
  </si>
  <si>
    <t>Спортивные залы</t>
  </si>
  <si>
    <t>Число стационарных учреждений социального обслуживания для престарелых и инвалидов-взрослых на конец года</t>
  </si>
  <si>
    <t xml:space="preserve">                 в них мест</t>
  </si>
  <si>
    <t>Число стационарных учреждений социального обслуживания для инвалидов-детей на конец года</t>
  </si>
  <si>
    <t>Число культурно-досуговых учреждений</t>
  </si>
  <si>
    <t>Число клубных учреждений</t>
  </si>
  <si>
    <t>Число в них участников</t>
  </si>
  <si>
    <t>Число библиотек</t>
  </si>
  <si>
    <t xml:space="preserve">    в них книг и журналов</t>
  </si>
  <si>
    <t xml:space="preserve">Число читателей в библиотеках </t>
  </si>
  <si>
    <t>Число книг и журналов в среднем на одного читателя</t>
  </si>
  <si>
    <t>тыс. экз.</t>
  </si>
  <si>
    <t>тыс.чел.</t>
  </si>
  <si>
    <t>экз.</t>
  </si>
  <si>
    <t>Число театров</t>
  </si>
  <si>
    <t>Число посадочных мест в театрах</t>
  </si>
  <si>
    <t xml:space="preserve">Число посещений театров </t>
  </si>
  <si>
    <t>Число музеев</t>
  </si>
  <si>
    <t>Число посещений музеев на 1000 чел. населения</t>
  </si>
  <si>
    <t>пос. на 1000</t>
  </si>
  <si>
    <t>Число научных учреждений</t>
  </si>
  <si>
    <t xml:space="preserve">      в них научных  работников</t>
  </si>
  <si>
    <t>тыс. чел.</t>
  </si>
  <si>
    <t xml:space="preserve">       в них студентов</t>
  </si>
  <si>
    <t>Количество негосударственных высших учебных заведений</t>
  </si>
  <si>
    <t xml:space="preserve">        в них студентов</t>
  </si>
  <si>
    <t xml:space="preserve">            в них учащихся</t>
  </si>
  <si>
    <t xml:space="preserve">           в них учащихся</t>
  </si>
  <si>
    <t>Число учащихся в них</t>
  </si>
  <si>
    <t>Количество негосударственных общеобразовательных школ - всего</t>
  </si>
  <si>
    <t xml:space="preserve">              в них мест</t>
  </si>
  <si>
    <t>Из общего числа школ:</t>
  </si>
  <si>
    <r>
      <t xml:space="preserve">         </t>
    </r>
    <r>
      <rPr>
        <u val="single"/>
        <sz val="13"/>
        <rFont val="Times New Roman"/>
        <family val="1"/>
      </rPr>
      <t xml:space="preserve"> начального общего образования</t>
    </r>
  </si>
  <si>
    <t xml:space="preserve">        в них мест</t>
  </si>
  <si>
    <t xml:space="preserve">        количество учащихся</t>
  </si>
  <si>
    <r>
      <t xml:space="preserve">        </t>
    </r>
    <r>
      <rPr>
        <u val="single"/>
        <sz val="13"/>
        <rFont val="Times New Roman"/>
        <family val="1"/>
      </rPr>
      <t>основного общего образования</t>
    </r>
  </si>
  <si>
    <t>муниципальный район Борский</t>
  </si>
  <si>
    <t>Название ближайшей железнодорожной станции ст. Неприк</t>
  </si>
  <si>
    <t>Год образования 16.07.1928г</t>
  </si>
  <si>
    <t>Наименование и номер документа об образовании Постановление ВЦИК "О введении административно-территориального деления"</t>
  </si>
  <si>
    <t>Расстояние до ближайшей железнодорожной станции 2 км</t>
  </si>
  <si>
    <t>Наименование административного центра   с. Борское</t>
  </si>
  <si>
    <t>залежи</t>
  </si>
  <si>
    <t>Количество произошедших дорожно-транспортных происшествий (по которым возбуждены уголовные дела)</t>
  </si>
  <si>
    <t>18*</t>
  </si>
  <si>
    <t>Количество общеобразовательных школ - всего( с филиалами)</t>
  </si>
  <si>
    <t xml:space="preserve">14. Среднегодовая численность работников органов местного самоуправления   </t>
  </si>
  <si>
    <t>4/34</t>
  </si>
  <si>
    <t>Общий тираж газеты Борские известия</t>
  </si>
  <si>
    <t>в 2 раза</t>
  </si>
  <si>
    <t>1</t>
  </si>
  <si>
    <t>0,4</t>
  </si>
  <si>
    <t>29</t>
  </si>
  <si>
    <t>21</t>
  </si>
  <si>
    <t>Гкал</t>
  </si>
  <si>
    <t>Отпущено тепловой энергии</t>
  </si>
  <si>
    <t>Отпущено воды</t>
  </si>
  <si>
    <t>16,9</t>
  </si>
  <si>
    <t>416</t>
  </si>
  <si>
    <t>9,2</t>
  </si>
  <si>
    <t>2</t>
  </si>
  <si>
    <t>Примечание:٭ объем услуг, оказанных юридическими лицами (без субъектов малого предпринимательства)</t>
  </si>
  <si>
    <t>25</t>
  </si>
  <si>
    <t>4</t>
  </si>
  <si>
    <t>63</t>
  </si>
  <si>
    <t>5</t>
  </si>
  <si>
    <t>67</t>
  </si>
  <si>
    <t>100</t>
  </si>
  <si>
    <t>0</t>
  </si>
  <si>
    <t>92,5</t>
  </si>
  <si>
    <t>86,7</t>
  </si>
  <si>
    <t xml:space="preserve">  -  общая площадь муниципального образования2102,9 кв.км</t>
  </si>
  <si>
    <t>тыс.м.куб</t>
  </si>
  <si>
    <t>2012/2011</t>
  </si>
  <si>
    <t>2013/2012</t>
  </si>
  <si>
    <t>н/д</t>
  </si>
  <si>
    <r>
      <t>тыс.  м</t>
    </r>
    <r>
      <rPr>
        <vertAlign val="superscript"/>
        <sz val="13"/>
        <rFont val="Times New Roman"/>
        <family val="1"/>
      </rPr>
      <t>3</t>
    </r>
  </si>
  <si>
    <t>4/35</t>
  </si>
  <si>
    <t>Плотность населения 11,5 чел/кв.м</t>
  </si>
  <si>
    <t>ОТМЕНИЛИ</t>
  </si>
  <si>
    <t>28,2/7,84</t>
  </si>
  <si>
    <t>2014/2013</t>
  </si>
  <si>
    <t>нет данных</t>
  </si>
  <si>
    <t xml:space="preserve">                                                   ПАСПОРТ                                                                                                                                              социально-экономического развития                                                                                                            муниципального района Борский                                                                                                                       Самарской области за  2015 год</t>
  </si>
  <si>
    <t>количество на 1 января 2016 года</t>
  </si>
  <si>
    <t>2012к 2011</t>
  </si>
  <si>
    <t>2013 к 2012</t>
  </si>
  <si>
    <t>2015/2014</t>
  </si>
  <si>
    <t>2012 к 2011</t>
  </si>
  <si>
    <t>131</t>
  </si>
  <si>
    <t>54,4</t>
  </si>
  <si>
    <t>480</t>
  </si>
  <si>
    <t>199,4</t>
  </si>
  <si>
    <t>83</t>
  </si>
  <si>
    <t>57</t>
  </si>
  <si>
    <t>23,7</t>
  </si>
  <si>
    <t>201</t>
  </si>
  <si>
    <t>83,5</t>
  </si>
  <si>
    <t>82</t>
  </si>
  <si>
    <t>5363</t>
  </si>
  <si>
    <t>28</t>
  </si>
  <si>
    <t>319,8</t>
  </si>
  <si>
    <t>12,1</t>
  </si>
  <si>
    <t>503</t>
  </si>
  <si>
    <t>19</t>
  </si>
  <si>
    <t>1982</t>
  </si>
  <si>
    <t>270</t>
  </si>
  <si>
    <t>10</t>
  </si>
  <si>
    <t>14</t>
  </si>
  <si>
    <t>2491</t>
  </si>
  <si>
    <t>637</t>
  </si>
  <si>
    <t>2418</t>
  </si>
  <si>
    <t>1335</t>
  </si>
  <si>
    <t>941</t>
  </si>
  <si>
    <t>854</t>
  </si>
  <si>
    <t>1575</t>
  </si>
  <si>
    <t>52,2</t>
  </si>
  <si>
    <t>555,6</t>
  </si>
  <si>
    <t>23,1</t>
  </si>
  <si>
    <t>2783</t>
  </si>
  <si>
    <t>0,7</t>
  </si>
  <si>
    <t>9</t>
  </si>
  <si>
    <t>26</t>
  </si>
  <si>
    <t>Прозводство минеральной воды</t>
  </si>
  <si>
    <t>Производство майонеза</t>
  </si>
  <si>
    <t>Производство растительного масла</t>
  </si>
  <si>
    <t>Прозводство колбасных изделий</t>
  </si>
  <si>
    <t>тыс.бут.</t>
  </si>
  <si>
    <t xml:space="preserve">  - рельеф: равнинный</t>
  </si>
  <si>
    <r>
      <t xml:space="preserve">2.     Климат: </t>
    </r>
    <r>
      <rPr>
        <sz val="14"/>
        <rFont val="Times New Roman"/>
        <family val="1"/>
      </rPr>
      <t xml:space="preserve">резко континентальный </t>
    </r>
  </si>
  <si>
    <t>Черноземы, песчаные, супесчаные</t>
  </si>
  <si>
    <t xml:space="preserve">5.     Водные ресурсы: </t>
  </si>
  <si>
    <t>гидрографическая сеть (реки, ручьи, озера, родники и т.п.)реки Самара, Кутулук, Таволжанка, Безымянка</t>
  </si>
  <si>
    <r>
      <t>7.     Рекреационные ресурсы</t>
    </r>
    <r>
      <rPr>
        <sz val="14"/>
        <rFont val="Times New Roman"/>
        <family val="1"/>
      </rPr>
      <t xml:space="preserve"> (национальные парки, памятники природы, заповедники, заказники, санатории, зоны отдыха).национальный парк "Бузулукский Бор" Общая площадь зоны действия 350 тыс.га.</t>
    </r>
  </si>
  <si>
    <t>Расстояние от административного центра до областного центра  128 км</t>
  </si>
  <si>
    <t>Площадь муниципального образования 2102,9 кв.км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</si>
</sst>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;\-#,##0"/>
    <numFmt numFmtId="183" formatCode="#,##0.000"/>
    <numFmt numFmtId="184" formatCode="#,##0.0"/>
    <numFmt numFmtId="185" formatCode="#,##0.00;[Red]\-#,##0.00"/>
    <numFmt numFmtId="186" formatCode="#,##0.0000"/>
    <numFmt numFmtId="187" formatCode="#,##0;[Red]\-#,##0"/>
    <numFmt numFmtId="188" formatCode="#,##0.00;\-#,##0.00"/>
    <numFmt numFmtId="189" formatCode="_-* #,##0.00_р_._-;\-* #,##0.00_р_._-;_-* \-??_р_._-;_-@_-"/>
    <numFmt numFmtId="190" formatCode="[$-FC19]d\ mmmm\ yyyy\ &quot;г.&quot;"/>
  </numFmts>
  <fonts count="6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i/>
      <u val="single"/>
      <sz val="13"/>
      <name val="Times New Roman"/>
      <family val="1"/>
    </font>
    <font>
      <b/>
      <sz val="13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i/>
      <sz val="13"/>
      <name val="Times New Roman"/>
      <family val="1"/>
    </font>
    <font>
      <b/>
      <sz val="10"/>
      <name val="Arial Cyr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i/>
      <u val="single"/>
      <sz val="13"/>
      <color indexed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vertAlign val="superscript"/>
      <sz val="13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b/>
      <sz val="12"/>
      <name val="Arial Cyr"/>
      <family val="0"/>
    </font>
    <font>
      <sz val="18"/>
      <name val="Arial Cyr"/>
      <family val="0"/>
    </font>
    <font>
      <b/>
      <sz val="10"/>
      <name val="Times New Roman"/>
      <family val="1"/>
    </font>
    <font>
      <i/>
      <u val="single"/>
      <sz val="12"/>
      <name val="Arial Cyr"/>
      <family val="0"/>
    </font>
    <font>
      <sz val="14"/>
      <name val="Arial Cyr"/>
      <family val="0"/>
    </font>
    <font>
      <b/>
      <i/>
      <sz val="10"/>
      <name val="Arial Cyr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b/>
      <i/>
      <sz val="13"/>
      <name val="Times New Roman"/>
      <family val="1"/>
    </font>
    <font>
      <i/>
      <u val="single"/>
      <sz val="13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u val="single"/>
      <sz val="13"/>
      <color indexed="10"/>
      <name val="Times New Roman"/>
      <family val="1"/>
    </font>
    <font>
      <b/>
      <sz val="10"/>
      <color indexed="10"/>
      <name val="Arial Cyr"/>
      <family val="0"/>
    </font>
    <font>
      <sz val="11"/>
      <color indexed="8"/>
      <name val="Times New Roman"/>
      <family val="1"/>
    </font>
    <font>
      <b/>
      <i/>
      <u val="single"/>
      <sz val="13"/>
      <color rgb="FFFF0000"/>
      <name val="Times New Roman"/>
      <family val="1"/>
    </font>
    <font>
      <b/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7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0" fillId="0" borderId="14" xfId="0" applyFont="1" applyBorder="1" applyAlignment="1">
      <alignment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10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4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21" fillId="0" borderId="10" xfId="0" applyFont="1" applyBorder="1" applyAlignment="1">
      <alignment vertical="top" wrapText="1"/>
    </xf>
    <xf numFmtId="0" fontId="24" fillId="0" borderId="13" xfId="0" applyFont="1" applyBorder="1" applyAlignment="1">
      <alignment/>
    </xf>
    <xf numFmtId="0" fontId="24" fillId="0" borderId="10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7" fillId="0" borderId="0" xfId="42" applyAlignment="1" applyProtection="1">
      <alignment vertical="top" wrapText="1"/>
      <protection/>
    </xf>
    <xf numFmtId="0" fontId="10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10" fillId="0" borderId="14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justify" vertical="top" wrapText="1"/>
    </xf>
    <xf numFmtId="0" fontId="10" fillId="0" borderId="13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3" fillId="0" borderId="0" xfId="0" applyFont="1" applyAlignment="1">
      <alignment/>
    </xf>
    <xf numFmtId="0" fontId="7" fillId="0" borderId="0" xfId="0" applyFont="1" applyFill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 indent="2"/>
    </xf>
    <xf numFmtId="0" fontId="7" fillId="0" borderId="10" xfId="0" applyFont="1" applyFill="1" applyBorder="1" applyAlignment="1">
      <alignment vertical="top" wrapTex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7" fillId="0" borderId="22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9" fillId="0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9" fontId="6" fillId="0" borderId="10" xfId="0" applyNumberFormat="1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35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0" fillId="24" borderId="10" xfId="0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top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6" fillId="0" borderId="10" xfId="0" applyFont="1" applyBorder="1" applyAlignment="1">
      <alignment horizontal="justify" vertical="top" wrapText="1"/>
    </xf>
    <xf numFmtId="0" fontId="3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 indent="1"/>
    </xf>
    <xf numFmtId="0" fontId="12" fillId="0" borderId="10" xfId="0" applyFont="1" applyBorder="1" applyAlignment="1">
      <alignment wrapText="1"/>
    </xf>
    <xf numFmtId="0" fontId="1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19" fillId="0" borderId="22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4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horizontal="center" vertical="center" wrapText="1" readingOrder="1"/>
    </xf>
    <xf numFmtId="176" fontId="4" fillId="0" borderId="0" xfId="0" applyNumberFormat="1" applyFont="1" applyBorder="1" applyAlignment="1">
      <alignment vertical="top" wrapText="1" readingOrder="1"/>
    </xf>
    <xf numFmtId="0" fontId="7" fillId="0" borderId="2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6" fillId="0" borderId="13" xfId="0" applyFont="1" applyBorder="1" applyAlignment="1">
      <alignment/>
    </xf>
    <xf numFmtId="0" fontId="26" fillId="0" borderId="10" xfId="0" applyFont="1" applyBorder="1" applyAlignment="1">
      <alignment/>
    </xf>
    <xf numFmtId="0" fontId="7" fillId="0" borderId="10" xfId="0" applyFont="1" applyBorder="1" applyAlignment="1" quotePrefix="1">
      <alignment vertical="top" wrapText="1"/>
    </xf>
    <xf numFmtId="0" fontId="7" fillId="0" borderId="10" xfId="0" applyFont="1" applyBorder="1" applyAlignment="1" quotePrefix="1">
      <alignment horizontal="left" vertical="top" wrapText="1"/>
    </xf>
    <xf numFmtId="0" fontId="7" fillId="24" borderId="10" xfId="0" applyFont="1" applyFill="1" applyBorder="1" applyAlignment="1">
      <alignment wrapText="1"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5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 readingOrder="1"/>
    </xf>
    <xf numFmtId="0" fontId="7" fillId="0" borderId="13" xfId="0" applyFont="1" applyBorder="1" applyAlignment="1">
      <alignment horizontal="center" vertical="top" wrapText="1" readingOrder="1"/>
    </xf>
    <xf numFmtId="0" fontId="7" fillId="0" borderId="10" xfId="0" applyFont="1" applyBorder="1" applyAlignment="1">
      <alignment vertical="top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19" fillId="0" borderId="13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wrapText="1"/>
    </xf>
    <xf numFmtId="49" fontId="0" fillId="0" borderId="0" xfId="0" applyNumberFormat="1" applyAlignment="1">
      <alignment/>
    </xf>
    <xf numFmtId="176" fontId="37" fillId="0" borderId="10" xfId="0" applyNumberFormat="1" applyFont="1" applyBorder="1" applyAlignment="1">
      <alignment wrapText="1"/>
    </xf>
    <xf numFmtId="176" fontId="37" fillId="0" borderId="10" xfId="0" applyNumberFormat="1" applyFont="1" applyBorder="1" applyAlignment="1">
      <alignment vertical="center" wrapText="1"/>
    </xf>
    <xf numFmtId="176" fontId="37" fillId="0" borderId="10" xfId="0" applyNumberFormat="1" applyFont="1" applyBorder="1" applyAlignment="1">
      <alignment vertical="top" wrapText="1"/>
    </xf>
    <xf numFmtId="176" fontId="37" fillId="0" borderId="10" xfId="0" applyNumberFormat="1" applyFont="1" applyFill="1" applyBorder="1" applyAlignment="1">
      <alignment vertical="top" wrapText="1"/>
    </xf>
    <xf numFmtId="0" fontId="35" fillId="25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76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 applyProtection="1">
      <alignment horizontal="right" vertical="top"/>
      <protection locked="0"/>
    </xf>
    <xf numFmtId="0" fontId="10" fillId="0" borderId="16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vertical="top" wrapText="1"/>
    </xf>
    <xf numFmtId="176" fontId="19" fillId="0" borderId="10" xfId="0" applyNumberFormat="1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right"/>
    </xf>
    <xf numFmtId="176" fontId="0" fillId="0" borderId="10" xfId="0" applyNumberForma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32" fillId="0" borderId="14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176" fontId="0" fillId="0" borderId="13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0" fillId="0" borderId="22" xfId="0" applyFill="1" applyBorder="1" applyAlignment="1">
      <alignment/>
    </xf>
    <xf numFmtId="176" fontId="8" fillId="0" borderId="13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top" wrapText="1"/>
    </xf>
    <xf numFmtId="1" fontId="19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 wrapText="1" readingOrder="1"/>
    </xf>
    <xf numFmtId="0" fontId="10" fillId="0" borderId="18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49" fontId="1" fillId="0" borderId="0" xfId="0" applyNumberFormat="1" applyFont="1" applyAlignment="1">
      <alignment horizontal="left" vertical="top" wrapText="1" readingOrder="1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0" fillId="0" borderId="0" xfId="0" applyFont="1" applyAlignment="1">
      <alignment horizontal="center"/>
    </xf>
    <xf numFmtId="0" fontId="7" fillId="0" borderId="32" xfId="0" applyFont="1" applyBorder="1" applyAlignment="1">
      <alignment horizontal="right"/>
    </xf>
    <xf numFmtId="0" fontId="0" fillId="0" borderId="32" xfId="0" applyBorder="1" applyAlignment="1">
      <alignment/>
    </xf>
    <xf numFmtId="0" fontId="12" fillId="0" borderId="33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Fill="1" applyAlignment="1">
      <alignment horizontal="right"/>
    </xf>
    <xf numFmtId="0" fontId="10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12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Fill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2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5" fillId="0" borderId="0" xfId="0" applyFont="1" applyFill="1" applyAlignment="1">
      <alignment horizontal="right"/>
    </xf>
    <xf numFmtId="0" fontId="30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19" fillId="0" borderId="4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right"/>
    </xf>
    <xf numFmtId="0" fontId="40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32" fillId="0" borderId="14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32" xfId="0" applyBorder="1" applyAlignment="1">
      <alignment horizontal="center" vertical="center"/>
    </xf>
    <xf numFmtId="0" fontId="21" fillId="0" borderId="13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44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32" xfId="0" applyBorder="1" applyAlignment="1">
      <alignment horizontal="right"/>
    </xf>
    <xf numFmtId="0" fontId="7" fillId="0" borderId="18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10" fillId="0" borderId="32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7" fillId="0" borderId="17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right" indent="3"/>
    </xf>
    <xf numFmtId="0" fontId="10" fillId="0" borderId="2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32" xfId="0" applyFont="1" applyBorder="1" applyAlignment="1">
      <alignment horizontal="center" vertical="center"/>
    </xf>
    <xf numFmtId="0" fontId="13" fillId="0" borderId="0" xfId="0" applyFont="1" applyAlignment="1">
      <alignment horizontal="justify" wrapText="1"/>
    </xf>
    <xf numFmtId="0" fontId="26" fillId="0" borderId="0" xfId="0" applyFont="1" applyAlignment="1">
      <alignment horizontal="justify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2" fillId="0" borderId="0" xfId="0" applyFont="1" applyAlignment="1">
      <alignment horizontal="justify" wrapText="1"/>
    </xf>
    <xf numFmtId="0" fontId="58" fillId="0" borderId="0" xfId="0" applyFont="1" applyAlignment="1">
      <alignment horizontal="justify" wrapText="1"/>
    </xf>
    <xf numFmtId="0" fontId="10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10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64" fillId="26" borderId="0" xfId="0" applyFont="1" applyFill="1" applyAlignment="1">
      <alignment horizontal="right"/>
    </xf>
    <xf numFmtId="0" fontId="65" fillId="26" borderId="0" xfId="0" applyFont="1" applyFill="1" applyAlignment="1">
      <alignment horizontal="right"/>
    </xf>
    <xf numFmtId="0" fontId="19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right" vertical="top" wrapText="1"/>
    </xf>
    <xf numFmtId="0" fontId="63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66" fillId="0" borderId="0" xfId="0" applyFont="1" applyFill="1" applyAlignment="1">
      <alignment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1" fontId="19" fillId="0" borderId="10" xfId="0" applyNumberFormat="1" applyFont="1" applyFill="1" applyBorder="1" applyAlignment="1">
      <alignment horizontal="center" vertical="top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top" wrapText="1"/>
    </xf>
    <xf numFmtId="1" fontId="19" fillId="0" borderId="16" xfId="0" applyNumberFormat="1" applyFont="1" applyFill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66" fillId="0" borderId="10" xfId="0" applyFont="1" applyFill="1" applyBorder="1" applyAlignment="1">
      <alignment/>
    </xf>
    <xf numFmtId="0" fontId="19" fillId="0" borderId="13" xfId="0" applyFont="1" applyFill="1" applyBorder="1" applyAlignment="1">
      <alignment vertical="top" wrapText="1" readingOrder="1"/>
    </xf>
    <xf numFmtId="0" fontId="19" fillId="0" borderId="13" xfId="0" applyFont="1" applyBorder="1" applyAlignment="1">
      <alignment vertical="top" wrapText="1" readingOrder="1"/>
    </xf>
    <xf numFmtId="176" fontId="19" fillId="0" borderId="13" xfId="0" applyNumberFormat="1" applyFont="1" applyFill="1" applyBorder="1" applyAlignment="1">
      <alignment vertical="top" wrapText="1" readingOrder="1"/>
    </xf>
    <xf numFmtId="0" fontId="19" fillId="0" borderId="10" xfId="0" applyFont="1" applyFill="1" applyBorder="1" applyAlignment="1">
      <alignment vertical="top" wrapText="1" readingOrder="1"/>
    </xf>
    <xf numFmtId="0" fontId="19" fillId="0" borderId="10" xfId="0" applyFont="1" applyBorder="1" applyAlignment="1">
      <alignment vertical="top" wrapText="1" readingOrder="1"/>
    </xf>
    <xf numFmtId="176" fontId="19" fillId="0" borderId="10" xfId="0" applyNumberFormat="1" applyFont="1" applyFill="1" applyBorder="1" applyAlignment="1">
      <alignment vertical="top" wrapText="1" readingOrder="1"/>
    </xf>
    <xf numFmtId="1" fontId="19" fillId="0" borderId="10" xfId="0" applyNumberFormat="1" applyFont="1" applyFill="1" applyBorder="1" applyAlignment="1">
      <alignment vertical="top" wrapText="1" readingOrder="1"/>
    </xf>
    <xf numFmtId="0" fontId="19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wrapText="1"/>
    </xf>
    <xf numFmtId="0" fontId="19" fillId="0" borderId="13" xfId="0" applyFont="1" applyBorder="1" applyAlignment="1">
      <alignment wrapText="1"/>
    </xf>
    <xf numFmtId="49" fontId="19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>
      <alignment horizontal="right" wrapText="1"/>
    </xf>
    <xf numFmtId="176" fontId="19" fillId="0" borderId="10" xfId="0" applyNumberFormat="1" applyFont="1" applyFill="1" applyBorder="1" applyAlignment="1">
      <alignment horizontal="right" wrapText="1"/>
    </xf>
    <xf numFmtId="176" fontId="19" fillId="0" borderId="10" xfId="0" applyNumberFormat="1" applyFont="1" applyFill="1" applyBorder="1" applyAlignment="1">
      <alignment wrapText="1"/>
    </xf>
    <xf numFmtId="49" fontId="24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/>
    </xf>
    <xf numFmtId="0" fontId="19" fillId="0" borderId="13" xfId="0" applyFont="1" applyBorder="1" applyAlignment="1">
      <alignment vertical="top" wrapText="1"/>
    </xf>
    <xf numFmtId="1" fontId="19" fillId="0" borderId="10" xfId="0" applyNumberFormat="1" applyFont="1" applyFill="1" applyBorder="1" applyAlignment="1">
      <alignment vertical="top" wrapText="1"/>
    </xf>
    <xf numFmtId="49" fontId="19" fillId="0" borderId="13" xfId="0" applyNumberFormat="1" applyFont="1" applyFill="1" applyBorder="1" applyAlignment="1">
      <alignment vertical="top" wrapText="1"/>
    </xf>
    <xf numFmtId="176" fontId="19" fillId="0" borderId="13" xfId="0" applyNumberFormat="1" applyFont="1" applyFill="1" applyBorder="1" applyAlignment="1">
      <alignment vertical="top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176" fontId="19" fillId="0" borderId="13" xfId="0" applyNumberFormat="1" applyFont="1" applyBorder="1" applyAlignment="1">
      <alignment vertical="top" wrapText="1"/>
    </xf>
    <xf numFmtId="0" fontId="19" fillId="0" borderId="13" xfId="0" applyFont="1" applyFill="1" applyBorder="1" applyAlignment="1">
      <alignment/>
    </xf>
    <xf numFmtId="176" fontId="19" fillId="0" borderId="13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0" xfId="0" applyNumberFormat="1" applyFont="1" applyBorder="1" applyAlignment="1">
      <alignment/>
    </xf>
    <xf numFmtId="1" fontId="19" fillId="0" borderId="10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 applyProtection="1">
      <alignment vertical="top" wrapText="1"/>
      <protection locked="0"/>
    </xf>
    <xf numFmtId="0" fontId="1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view="pageBreakPreview" zoomScaleSheetLayoutView="100" zoomScalePageLayoutView="0" workbookViewId="0" topLeftCell="A1">
      <selection activeCell="S23" sqref="S23"/>
    </sheetView>
  </sheetViews>
  <sheetFormatPr defaultColWidth="9.00390625" defaultRowHeight="12.75"/>
  <sheetData>
    <row r="2" spans="1:14" ht="12.75" customHeight="1">
      <c r="A2" s="263" t="s">
        <v>911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ht="12.7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 ht="12.75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</row>
    <row r="5" spans="1:14" ht="12.75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1:14" ht="12.75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</row>
    <row r="7" spans="1:14" ht="12.75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</row>
    <row r="8" spans="1:14" ht="12.75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</row>
    <row r="9" spans="1:14" ht="12.75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</row>
    <row r="10" spans="1:14" ht="12.75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</row>
    <row r="11" spans="1:14" ht="12.75">
      <c r="A11" s="264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</row>
    <row r="12" spans="1:14" ht="12.75">
      <c r="A12" s="264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</row>
    <row r="13" spans="1:14" ht="12.75">
      <c r="A13" s="264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</row>
    <row r="14" spans="1:14" ht="12.75">
      <c r="A14" s="2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</row>
    <row r="15" spans="1:14" ht="12.75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</row>
    <row r="16" spans="1:14" ht="12.75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</row>
    <row r="17" spans="1:14" ht="12.75">
      <c r="A17" s="264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</row>
    <row r="18" spans="1:14" ht="12.75">
      <c r="A18" s="264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</row>
    <row r="19" spans="1:14" ht="12.75">
      <c r="A19" s="264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</row>
    <row r="20" spans="1:14" ht="12.75">
      <c r="A20" s="26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</row>
    <row r="21" spans="1:14" ht="12.75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</row>
    <row r="22" spans="1:14" ht="12.75">
      <c r="A22" s="264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</row>
    <row r="23" spans="1:14" ht="12.75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</row>
    <row r="24" spans="1:14" ht="12.75">
      <c r="A24" s="2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</row>
    <row r="25" ht="55.5" customHeight="1"/>
  </sheetData>
  <sheetProtection/>
  <mergeCells count="1">
    <mergeCell ref="A2:N2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5"/>
  <sheetViews>
    <sheetView view="pageBreakPreview" zoomScaleNormal="70" zoomScaleSheetLayoutView="100" zoomScalePageLayoutView="0" workbookViewId="0" topLeftCell="A1">
      <pane ySplit="5" topLeftCell="A6" activePane="bottomLeft" state="frozen"/>
      <selection pane="topLeft" activeCell="A1" sqref="A1:G1"/>
      <selection pane="bottomLeft" activeCell="D7" sqref="D7"/>
    </sheetView>
  </sheetViews>
  <sheetFormatPr defaultColWidth="9.00390625" defaultRowHeight="12.75"/>
  <cols>
    <col min="1" max="1" width="52.375" style="0" customWidth="1"/>
    <col min="2" max="2" width="13.25390625" style="0" customWidth="1"/>
    <col min="3" max="4" width="8.125" style="0" customWidth="1"/>
    <col min="5" max="5" width="8.25390625" style="0" customWidth="1"/>
    <col min="6" max="6" width="7.875" style="0" customWidth="1"/>
    <col min="7" max="8" width="8.25390625" style="0" customWidth="1"/>
    <col min="9" max="9" width="8.75390625" style="0" customWidth="1"/>
    <col min="10" max="10" width="8.375" style="0" customWidth="1"/>
  </cols>
  <sheetData>
    <row r="1" spans="1:10" ht="16.5">
      <c r="A1" s="313" t="s">
        <v>283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30" customHeight="1" thickBot="1">
      <c r="A2" s="314" t="s">
        <v>721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ht="17.25" customHeight="1">
      <c r="A3" s="270" t="s">
        <v>592</v>
      </c>
      <c r="B3" s="316" t="s">
        <v>719</v>
      </c>
      <c r="C3" s="316" t="s">
        <v>560</v>
      </c>
      <c r="D3" s="317"/>
      <c r="E3" s="317"/>
      <c r="F3" s="317"/>
      <c r="G3" s="316" t="s">
        <v>648</v>
      </c>
      <c r="H3" s="317"/>
      <c r="I3" s="317"/>
      <c r="J3" s="318"/>
    </row>
    <row r="4" spans="1:10" ht="21" customHeight="1">
      <c r="A4" s="307"/>
      <c r="B4" s="309"/>
      <c r="C4" s="209">
        <v>2012</v>
      </c>
      <c r="D4" s="209">
        <v>2013</v>
      </c>
      <c r="E4" s="237">
        <v>2014</v>
      </c>
      <c r="F4" s="237">
        <v>2015</v>
      </c>
      <c r="G4" s="238" t="s">
        <v>913</v>
      </c>
      <c r="H4" s="239" t="s">
        <v>914</v>
      </c>
      <c r="I4" s="240" t="s">
        <v>909</v>
      </c>
      <c r="J4" s="241" t="s">
        <v>915</v>
      </c>
    </row>
    <row r="5" spans="1:10" ht="17.25" thickBot="1">
      <c r="A5" s="37">
        <v>1</v>
      </c>
      <c r="B5" s="38">
        <v>2</v>
      </c>
      <c r="C5" s="242">
        <v>3</v>
      </c>
      <c r="D5" s="242">
        <v>4</v>
      </c>
      <c r="E5" s="242">
        <v>5</v>
      </c>
      <c r="F5" s="242">
        <v>6</v>
      </c>
      <c r="G5" s="242">
        <v>7</v>
      </c>
      <c r="H5" s="242">
        <v>8</v>
      </c>
      <c r="I5" s="242">
        <v>9</v>
      </c>
      <c r="J5" s="243">
        <v>10</v>
      </c>
    </row>
    <row r="6" spans="1:10" ht="33">
      <c r="A6" s="33" t="s">
        <v>720</v>
      </c>
      <c r="B6" s="34" t="s">
        <v>649</v>
      </c>
      <c r="C6" s="244"/>
      <c r="D6" s="244">
        <v>986</v>
      </c>
      <c r="E6" s="244"/>
      <c r="F6" s="244"/>
      <c r="G6" s="245"/>
      <c r="H6" s="246"/>
      <c r="I6" s="246">
        <f>E6/D6*100</f>
        <v>0</v>
      </c>
      <c r="J6" s="247"/>
    </row>
    <row r="7" spans="1:10" ht="16.5">
      <c r="A7" s="25" t="s">
        <v>650</v>
      </c>
      <c r="B7" s="26" t="s">
        <v>651</v>
      </c>
      <c r="C7" s="214">
        <v>19</v>
      </c>
      <c r="D7" s="214">
        <v>17</v>
      </c>
      <c r="E7" s="214">
        <v>14</v>
      </c>
      <c r="F7" s="214">
        <v>15</v>
      </c>
      <c r="G7" s="245">
        <v>90.5</v>
      </c>
      <c r="H7" s="248">
        <f>D7/C7*100</f>
        <v>89.47368421052632</v>
      </c>
      <c r="I7" s="246">
        <f aca="true" t="shared" si="0" ref="I7:J70">E7/D7*100</f>
        <v>82.35294117647058</v>
      </c>
      <c r="J7" s="246">
        <f t="shared" si="0"/>
        <v>107.14285714285714</v>
      </c>
    </row>
    <row r="8" spans="1:10" ht="16.5">
      <c r="A8" s="25" t="s">
        <v>652</v>
      </c>
      <c r="B8" s="26" t="s">
        <v>651</v>
      </c>
      <c r="C8" s="214">
        <v>9901</v>
      </c>
      <c r="D8" s="214">
        <v>9901</v>
      </c>
      <c r="E8" s="214">
        <v>9944</v>
      </c>
      <c r="F8" s="214">
        <v>9901</v>
      </c>
      <c r="G8" s="245">
        <v>100</v>
      </c>
      <c r="H8" s="248">
        <f aca="true" t="shared" si="1" ref="H8:H71">D8/C8*100</f>
        <v>100</v>
      </c>
      <c r="I8" s="246">
        <f t="shared" si="0"/>
        <v>100.43429956570043</v>
      </c>
      <c r="J8" s="246">
        <f t="shared" si="0"/>
        <v>99.56757843925985</v>
      </c>
    </row>
    <row r="9" spans="1:10" ht="16.5">
      <c r="A9" s="25" t="s">
        <v>653</v>
      </c>
      <c r="B9" s="26" t="s">
        <v>651</v>
      </c>
      <c r="C9" s="214">
        <v>68</v>
      </c>
      <c r="D9" s="214">
        <v>68</v>
      </c>
      <c r="E9" s="214">
        <v>68</v>
      </c>
      <c r="F9" s="214">
        <v>68</v>
      </c>
      <c r="G9" s="245">
        <v>106.3</v>
      </c>
      <c r="H9" s="248">
        <f t="shared" si="1"/>
        <v>100</v>
      </c>
      <c r="I9" s="246">
        <f t="shared" si="0"/>
        <v>100</v>
      </c>
      <c r="J9" s="246">
        <f t="shared" si="0"/>
        <v>100</v>
      </c>
    </row>
    <row r="10" spans="1:10" ht="16.5">
      <c r="A10" s="28" t="s">
        <v>654</v>
      </c>
      <c r="B10" s="26" t="s">
        <v>655</v>
      </c>
      <c r="C10" s="214">
        <v>872.7</v>
      </c>
      <c r="D10" s="249">
        <v>1119.7</v>
      </c>
      <c r="E10" s="214">
        <v>1195.8</v>
      </c>
      <c r="F10" s="214">
        <v>1782.4</v>
      </c>
      <c r="G10" s="245">
        <v>121.6</v>
      </c>
      <c r="H10" s="248">
        <f t="shared" si="1"/>
        <v>128.3029678010771</v>
      </c>
      <c r="I10" s="246">
        <f t="shared" si="0"/>
        <v>106.7964633383942</v>
      </c>
      <c r="J10" s="246">
        <f t="shared" si="0"/>
        <v>149.0550259240676</v>
      </c>
    </row>
    <row r="11" spans="1:10" ht="16.5">
      <c r="A11" s="25" t="s">
        <v>656</v>
      </c>
      <c r="B11" s="26"/>
      <c r="C11" s="214"/>
      <c r="D11" s="214"/>
      <c r="E11" s="214"/>
      <c r="F11" s="214"/>
      <c r="G11" s="245"/>
      <c r="H11" s="248"/>
      <c r="I11" s="246" t="e">
        <f t="shared" si="0"/>
        <v>#DIV/0!</v>
      </c>
      <c r="J11" s="246"/>
    </row>
    <row r="12" spans="1:10" ht="16.5">
      <c r="A12" s="25" t="s">
        <v>650</v>
      </c>
      <c r="B12" s="26" t="s">
        <v>651</v>
      </c>
      <c r="C12" s="214">
        <v>340.8</v>
      </c>
      <c r="D12" s="249">
        <v>349.6</v>
      </c>
      <c r="E12" s="214">
        <v>352.6</v>
      </c>
      <c r="F12" s="214">
        <v>581.4</v>
      </c>
      <c r="G12" s="245">
        <v>155.9</v>
      </c>
      <c r="H12" s="248">
        <f t="shared" si="1"/>
        <v>102.58215962441315</v>
      </c>
      <c r="I12" s="246">
        <f t="shared" si="0"/>
        <v>100.85812356979405</v>
      </c>
      <c r="J12" s="246">
        <f t="shared" si="0"/>
        <v>164.8893930799773</v>
      </c>
    </row>
    <row r="13" spans="1:10" ht="16.5">
      <c r="A13" s="25" t="s">
        <v>652</v>
      </c>
      <c r="B13" s="26" t="s">
        <v>651</v>
      </c>
      <c r="C13" s="214">
        <v>385.9</v>
      </c>
      <c r="D13" s="214">
        <v>550.1</v>
      </c>
      <c r="E13" s="214">
        <v>552</v>
      </c>
      <c r="F13" s="214">
        <v>746</v>
      </c>
      <c r="G13" s="245">
        <v>101.8</v>
      </c>
      <c r="H13" s="248">
        <f t="shared" si="1"/>
        <v>142.54988338947916</v>
      </c>
      <c r="I13" s="246">
        <f t="shared" si="0"/>
        <v>100.34539174695509</v>
      </c>
      <c r="J13" s="246">
        <f t="shared" si="0"/>
        <v>135.14492753623188</v>
      </c>
    </row>
    <row r="14" spans="1:10" ht="16.5">
      <c r="A14" s="25" t="s">
        <v>657</v>
      </c>
      <c r="B14" s="26" t="s">
        <v>651</v>
      </c>
      <c r="C14" s="214">
        <v>146</v>
      </c>
      <c r="D14" s="214">
        <v>220</v>
      </c>
      <c r="E14" s="214">
        <v>291.2</v>
      </c>
      <c r="F14" s="214">
        <v>455</v>
      </c>
      <c r="G14" s="245">
        <v>121.7</v>
      </c>
      <c r="H14" s="248">
        <f t="shared" si="1"/>
        <v>150.68493150684932</v>
      </c>
      <c r="I14" s="246">
        <f t="shared" si="0"/>
        <v>132.36363636363635</v>
      </c>
      <c r="J14" s="246">
        <f t="shared" si="0"/>
        <v>156.25</v>
      </c>
    </row>
    <row r="15" spans="1:10" ht="49.5">
      <c r="A15" s="25" t="s">
        <v>781</v>
      </c>
      <c r="B15" s="26" t="s">
        <v>658</v>
      </c>
      <c r="C15" s="214">
        <v>118.6</v>
      </c>
      <c r="D15" s="214">
        <v>128.3</v>
      </c>
      <c r="E15" s="214"/>
      <c r="F15" s="214">
        <v>120.3</v>
      </c>
      <c r="G15" s="245">
        <v>119.4</v>
      </c>
      <c r="H15" s="248">
        <f t="shared" si="1"/>
        <v>108.17875210792582</v>
      </c>
      <c r="I15" s="246">
        <f t="shared" si="0"/>
        <v>0</v>
      </c>
      <c r="J15" s="246" t="e">
        <f t="shared" si="0"/>
        <v>#DIV/0!</v>
      </c>
    </row>
    <row r="16" spans="1:10" ht="21" customHeight="1">
      <c r="A16" s="28" t="s">
        <v>496</v>
      </c>
      <c r="B16" s="15" t="s">
        <v>458</v>
      </c>
      <c r="C16" s="214"/>
      <c r="D16" s="214"/>
      <c r="E16" s="214"/>
      <c r="F16" s="214"/>
      <c r="G16" s="234"/>
      <c r="H16" s="248"/>
      <c r="I16" s="246"/>
      <c r="J16" s="246"/>
    </row>
    <row r="17" spans="1:10" ht="33">
      <c r="A17" s="29" t="s">
        <v>497</v>
      </c>
      <c r="B17" s="26" t="s">
        <v>651</v>
      </c>
      <c r="C17" s="214">
        <v>142.3</v>
      </c>
      <c r="D17" s="214">
        <v>142.3</v>
      </c>
      <c r="E17" s="214">
        <v>142.3</v>
      </c>
      <c r="F17" s="214">
        <v>107.3</v>
      </c>
      <c r="G17" s="234">
        <v>100</v>
      </c>
      <c r="H17" s="248">
        <f t="shared" si="1"/>
        <v>100</v>
      </c>
      <c r="I17" s="246">
        <f t="shared" si="0"/>
        <v>100</v>
      </c>
      <c r="J17" s="246">
        <f t="shared" si="0"/>
        <v>75.40407589599437</v>
      </c>
    </row>
    <row r="18" spans="1:10" ht="16.5">
      <c r="A18" s="29" t="s">
        <v>659</v>
      </c>
      <c r="B18" s="26" t="s">
        <v>651</v>
      </c>
      <c r="C18" s="214">
        <v>107.6</v>
      </c>
      <c r="D18" s="214">
        <v>107.6</v>
      </c>
      <c r="E18" s="214">
        <v>107.6</v>
      </c>
      <c r="F18" s="214">
        <v>87.3</v>
      </c>
      <c r="G18" s="234">
        <v>100</v>
      </c>
      <c r="H18" s="248">
        <f t="shared" si="1"/>
        <v>100</v>
      </c>
      <c r="I18" s="246">
        <f t="shared" si="0"/>
        <v>100</v>
      </c>
      <c r="J18" s="246">
        <f t="shared" si="0"/>
        <v>81.13382899628253</v>
      </c>
    </row>
    <row r="19" spans="1:10" ht="22.5" customHeight="1">
      <c r="A19" s="28" t="s">
        <v>660</v>
      </c>
      <c r="B19" s="15"/>
      <c r="C19" s="214"/>
      <c r="D19" s="214"/>
      <c r="E19" s="214"/>
      <c r="F19" s="214"/>
      <c r="G19" s="234"/>
      <c r="H19" s="248"/>
      <c r="I19" s="246"/>
      <c r="J19" s="246"/>
    </row>
    <row r="20" spans="1:10" ht="16.5">
      <c r="A20" s="25" t="s">
        <v>661</v>
      </c>
      <c r="B20" s="26" t="s">
        <v>662</v>
      </c>
      <c r="C20" s="214">
        <v>58523</v>
      </c>
      <c r="D20" s="214">
        <v>65824</v>
      </c>
      <c r="E20" s="214">
        <v>65757</v>
      </c>
      <c r="F20" s="214">
        <v>64646</v>
      </c>
      <c r="G20" s="234">
        <v>99.6</v>
      </c>
      <c r="H20" s="248">
        <f t="shared" si="1"/>
        <v>112.4754370076722</v>
      </c>
      <c r="I20" s="246">
        <f t="shared" si="0"/>
        <v>99.89821341759844</v>
      </c>
      <c r="J20" s="246">
        <f t="shared" si="0"/>
        <v>98.31044603616344</v>
      </c>
    </row>
    <row r="21" spans="1:10" ht="16.5">
      <c r="A21" s="25" t="s">
        <v>650</v>
      </c>
      <c r="B21" s="26" t="s">
        <v>651</v>
      </c>
      <c r="C21" s="214">
        <v>34740</v>
      </c>
      <c r="D21" s="214">
        <v>36669</v>
      </c>
      <c r="E21" s="214">
        <v>37218</v>
      </c>
      <c r="F21" s="214">
        <v>39014</v>
      </c>
      <c r="G21" s="234">
        <v>100.7</v>
      </c>
      <c r="H21" s="248">
        <f t="shared" si="1"/>
        <v>105.55267702936098</v>
      </c>
      <c r="I21" s="246">
        <f t="shared" si="0"/>
        <v>101.49717745234395</v>
      </c>
      <c r="J21" s="246">
        <f t="shared" si="0"/>
        <v>104.82562201085497</v>
      </c>
    </row>
    <row r="22" spans="1:10" ht="16.5">
      <c r="A22" s="25" t="s">
        <v>652</v>
      </c>
      <c r="B22" s="26" t="s">
        <v>651</v>
      </c>
      <c r="C22" s="214">
        <v>1593</v>
      </c>
      <c r="D22" s="214">
        <v>0</v>
      </c>
      <c r="E22" s="214">
        <v>0</v>
      </c>
      <c r="F22" s="214">
        <v>0</v>
      </c>
      <c r="G22" s="234">
        <v>89.4</v>
      </c>
      <c r="H22" s="248">
        <f t="shared" si="1"/>
        <v>0</v>
      </c>
      <c r="I22" s="246" t="e">
        <f t="shared" si="0"/>
        <v>#DIV/0!</v>
      </c>
      <c r="J22" s="246" t="e">
        <f t="shared" si="0"/>
        <v>#DIV/0!</v>
      </c>
    </row>
    <row r="23" spans="1:10" ht="16.5">
      <c r="A23" s="25" t="s">
        <v>657</v>
      </c>
      <c r="B23" s="26" t="s">
        <v>651</v>
      </c>
      <c r="C23" s="214">
        <v>22190</v>
      </c>
      <c r="D23" s="214">
        <v>29155</v>
      </c>
      <c r="E23" s="214">
        <v>28539</v>
      </c>
      <c r="F23" s="214">
        <v>25632</v>
      </c>
      <c r="G23" s="234">
        <v>98.7</v>
      </c>
      <c r="H23" s="248">
        <f t="shared" si="1"/>
        <v>131.38801261829653</v>
      </c>
      <c r="I23" s="246">
        <f t="shared" si="0"/>
        <v>97.88715486194478</v>
      </c>
      <c r="J23" s="246">
        <f t="shared" si="0"/>
        <v>89.81393882056133</v>
      </c>
    </row>
    <row r="24" spans="1:10" ht="19.5" customHeight="1">
      <c r="A24" s="29" t="s">
        <v>663</v>
      </c>
      <c r="B24" s="26" t="s">
        <v>651</v>
      </c>
      <c r="C24" s="214">
        <v>27561</v>
      </c>
      <c r="D24" s="214">
        <v>33806</v>
      </c>
      <c r="E24" s="214">
        <v>35301</v>
      </c>
      <c r="F24" s="214">
        <v>33505</v>
      </c>
      <c r="G24" s="234">
        <v>116.3</v>
      </c>
      <c r="H24" s="248">
        <f t="shared" si="1"/>
        <v>122.6588295054606</v>
      </c>
      <c r="I24" s="246">
        <f t="shared" si="0"/>
        <v>104.422291900846</v>
      </c>
      <c r="J24" s="246">
        <f t="shared" si="0"/>
        <v>94.91232542987451</v>
      </c>
    </row>
    <row r="25" spans="1:10" ht="20.25" customHeight="1">
      <c r="A25" s="25" t="s">
        <v>650</v>
      </c>
      <c r="B25" s="26" t="s">
        <v>651</v>
      </c>
      <c r="C25" s="214">
        <v>17191</v>
      </c>
      <c r="D25" s="214">
        <v>19927</v>
      </c>
      <c r="E25" s="214">
        <v>21252</v>
      </c>
      <c r="F25" s="214">
        <v>20036</v>
      </c>
      <c r="G25" s="234">
        <v>115.6</v>
      </c>
      <c r="H25" s="248">
        <f t="shared" si="1"/>
        <v>115.91530451980687</v>
      </c>
      <c r="I25" s="246">
        <f t="shared" si="0"/>
        <v>106.64926983489738</v>
      </c>
      <c r="J25" s="246">
        <f t="shared" si="0"/>
        <v>94.27818558253341</v>
      </c>
    </row>
    <row r="26" spans="1:10" ht="16.5">
      <c r="A26" s="25" t="s">
        <v>652</v>
      </c>
      <c r="B26" s="26" t="s">
        <v>651</v>
      </c>
      <c r="C26" s="214">
        <v>193</v>
      </c>
      <c r="D26" s="214">
        <v>0</v>
      </c>
      <c r="E26" s="214">
        <v>0</v>
      </c>
      <c r="F26" s="214">
        <v>0</v>
      </c>
      <c r="G26" s="234">
        <v>194.9</v>
      </c>
      <c r="H26" s="248">
        <f t="shared" si="1"/>
        <v>0</v>
      </c>
      <c r="I26" s="246" t="e">
        <f t="shared" si="0"/>
        <v>#DIV/0!</v>
      </c>
      <c r="J26" s="246" t="e">
        <f t="shared" si="0"/>
        <v>#DIV/0!</v>
      </c>
    </row>
    <row r="27" spans="1:10" ht="16.5">
      <c r="A27" s="25" t="s">
        <v>657</v>
      </c>
      <c r="B27" s="26" t="s">
        <v>651</v>
      </c>
      <c r="C27" s="214">
        <v>10177</v>
      </c>
      <c r="D27" s="214">
        <v>13879</v>
      </c>
      <c r="E27" s="214">
        <v>14049</v>
      </c>
      <c r="F27" s="214">
        <v>13469</v>
      </c>
      <c r="G27" s="234">
        <v>116.6</v>
      </c>
      <c r="H27" s="248">
        <f t="shared" si="1"/>
        <v>136.37614228161542</v>
      </c>
      <c r="I27" s="246">
        <f t="shared" si="0"/>
        <v>101.22487210894158</v>
      </c>
      <c r="J27" s="246">
        <f t="shared" si="0"/>
        <v>95.87159228414833</v>
      </c>
    </row>
    <row r="28" spans="1:10" ht="20.25" customHeight="1">
      <c r="A28" s="29" t="s">
        <v>664</v>
      </c>
      <c r="B28" s="26" t="s">
        <v>651</v>
      </c>
      <c r="C28" s="214">
        <v>0</v>
      </c>
      <c r="D28" s="214"/>
      <c r="E28" s="214"/>
      <c r="F28" s="214"/>
      <c r="G28" s="234"/>
      <c r="H28" s="248"/>
      <c r="I28" s="246"/>
      <c r="J28" s="246"/>
    </row>
    <row r="29" spans="1:10" ht="16.5">
      <c r="A29" s="25" t="s">
        <v>650</v>
      </c>
      <c r="B29" s="26" t="s">
        <v>651</v>
      </c>
      <c r="C29" s="214">
        <v>0</v>
      </c>
      <c r="D29" s="214"/>
      <c r="E29" s="214"/>
      <c r="F29" s="214"/>
      <c r="G29" s="234"/>
      <c r="H29" s="248"/>
      <c r="I29" s="246"/>
      <c r="J29" s="246"/>
    </row>
    <row r="30" spans="1:10" ht="21" customHeight="1">
      <c r="A30" s="25" t="s">
        <v>652</v>
      </c>
      <c r="B30" s="26" t="s">
        <v>651</v>
      </c>
      <c r="C30" s="214">
        <v>0</v>
      </c>
      <c r="D30" s="214"/>
      <c r="E30" s="214"/>
      <c r="F30" s="214"/>
      <c r="G30" s="234"/>
      <c r="H30" s="248"/>
      <c r="I30" s="246"/>
      <c r="J30" s="246"/>
    </row>
    <row r="31" spans="1:10" ht="16.5">
      <c r="A31" s="25" t="s">
        <v>657</v>
      </c>
      <c r="B31" s="26" t="s">
        <v>651</v>
      </c>
      <c r="C31" s="214">
        <v>0</v>
      </c>
      <c r="D31" s="214"/>
      <c r="E31" s="214"/>
      <c r="F31" s="214"/>
      <c r="G31" s="234"/>
      <c r="H31" s="248"/>
      <c r="I31" s="246"/>
      <c r="J31" s="246"/>
    </row>
    <row r="32" spans="1:10" ht="21" customHeight="1">
      <c r="A32" s="29" t="s">
        <v>665</v>
      </c>
      <c r="B32" s="26" t="s">
        <v>651</v>
      </c>
      <c r="C32" s="214">
        <v>20039</v>
      </c>
      <c r="D32" s="214">
        <v>21785</v>
      </c>
      <c r="E32" s="214">
        <v>21919</v>
      </c>
      <c r="F32" s="214">
        <v>23183</v>
      </c>
      <c r="G32" s="234">
        <v>85.1</v>
      </c>
      <c r="H32" s="248">
        <f t="shared" si="1"/>
        <v>108.71300963121912</v>
      </c>
      <c r="I32" s="246">
        <f t="shared" si="0"/>
        <v>100.6151021344962</v>
      </c>
      <c r="J32" s="246">
        <f t="shared" si="0"/>
        <v>105.76668643642502</v>
      </c>
    </row>
    <row r="33" spans="1:10" ht="16.5">
      <c r="A33" s="25" t="s">
        <v>650</v>
      </c>
      <c r="B33" s="26" t="s">
        <v>651</v>
      </c>
      <c r="C33" s="214">
        <v>9821</v>
      </c>
      <c r="D33" s="214">
        <v>8735</v>
      </c>
      <c r="E33" s="214">
        <v>9863</v>
      </c>
      <c r="F33" s="214">
        <v>12667</v>
      </c>
      <c r="G33" s="234">
        <v>86.4</v>
      </c>
      <c r="H33" s="248">
        <f t="shared" si="1"/>
        <v>88.94206292638223</v>
      </c>
      <c r="I33" s="246">
        <f t="shared" si="0"/>
        <v>112.91356611333715</v>
      </c>
      <c r="J33" s="246">
        <f t="shared" si="0"/>
        <v>128.4294839298388</v>
      </c>
    </row>
    <row r="34" spans="1:10" ht="16.5">
      <c r="A34" s="25" t="s">
        <v>652</v>
      </c>
      <c r="B34" s="26" t="s">
        <v>651</v>
      </c>
      <c r="C34" s="214">
        <v>259</v>
      </c>
      <c r="D34" s="214">
        <v>0</v>
      </c>
      <c r="E34" s="214">
        <v>0</v>
      </c>
      <c r="F34" s="214">
        <v>0</v>
      </c>
      <c r="G34" s="234">
        <v>71.2</v>
      </c>
      <c r="H34" s="248">
        <f t="shared" si="1"/>
        <v>0</v>
      </c>
      <c r="I34" s="246" t="e">
        <f t="shared" si="0"/>
        <v>#DIV/0!</v>
      </c>
      <c r="J34" s="246"/>
    </row>
    <row r="35" spans="1:10" ht="16.5">
      <c r="A35" s="25" t="s">
        <v>657</v>
      </c>
      <c r="B35" s="26" t="s">
        <v>651</v>
      </c>
      <c r="C35" s="214">
        <v>9959</v>
      </c>
      <c r="D35" s="214">
        <v>13050</v>
      </c>
      <c r="E35" s="214">
        <v>12056</v>
      </c>
      <c r="F35" s="214">
        <v>10516</v>
      </c>
      <c r="G35" s="234">
        <v>84.2</v>
      </c>
      <c r="H35" s="248">
        <f t="shared" si="1"/>
        <v>131.03725273621848</v>
      </c>
      <c r="I35" s="246">
        <f t="shared" si="0"/>
        <v>92.3831417624521</v>
      </c>
      <c r="J35" s="246">
        <f t="shared" si="0"/>
        <v>87.22627737226277</v>
      </c>
    </row>
    <row r="36" spans="1:10" ht="20.25" customHeight="1">
      <c r="A36" s="29" t="s">
        <v>666</v>
      </c>
      <c r="B36" s="26" t="s">
        <v>651</v>
      </c>
      <c r="C36" s="214">
        <v>470</v>
      </c>
      <c r="D36" s="214">
        <v>442</v>
      </c>
      <c r="E36" s="214">
        <v>442</v>
      </c>
      <c r="F36" s="214">
        <v>438</v>
      </c>
      <c r="G36" s="234">
        <v>90.6</v>
      </c>
      <c r="H36" s="248">
        <f t="shared" si="1"/>
        <v>94.04255319148936</v>
      </c>
      <c r="I36" s="246">
        <f t="shared" si="0"/>
        <v>100</v>
      </c>
      <c r="J36" s="246">
        <f t="shared" si="0"/>
        <v>99.09502262443439</v>
      </c>
    </row>
    <row r="37" spans="1:10" ht="16.5">
      <c r="A37" s="25" t="s">
        <v>650</v>
      </c>
      <c r="B37" s="26" t="s">
        <v>651</v>
      </c>
      <c r="C37" s="214">
        <v>0</v>
      </c>
      <c r="D37" s="214">
        <v>0</v>
      </c>
      <c r="E37" s="214">
        <v>0</v>
      </c>
      <c r="F37" s="214">
        <v>0</v>
      </c>
      <c r="G37" s="234">
        <v>56.1</v>
      </c>
      <c r="H37" s="248" t="e">
        <f t="shared" si="1"/>
        <v>#DIV/0!</v>
      </c>
      <c r="I37" s="246" t="e">
        <f t="shared" si="0"/>
        <v>#DIV/0!</v>
      </c>
      <c r="J37" s="246" t="e">
        <f t="shared" si="0"/>
        <v>#DIV/0!</v>
      </c>
    </row>
    <row r="38" spans="1:10" ht="16.5">
      <c r="A38" s="25" t="s">
        <v>652</v>
      </c>
      <c r="B38" s="26" t="s">
        <v>651</v>
      </c>
      <c r="C38" s="214">
        <v>470</v>
      </c>
      <c r="D38" s="214">
        <v>442</v>
      </c>
      <c r="E38" s="214">
        <v>442</v>
      </c>
      <c r="F38" s="214">
        <v>438</v>
      </c>
      <c r="G38" s="234">
        <v>97.7</v>
      </c>
      <c r="H38" s="248">
        <f t="shared" si="1"/>
        <v>94.04255319148936</v>
      </c>
      <c r="I38" s="246">
        <f t="shared" si="0"/>
        <v>100</v>
      </c>
      <c r="J38" s="246">
        <f t="shared" si="0"/>
        <v>99.09502262443439</v>
      </c>
    </row>
    <row r="39" spans="1:10" ht="16.5">
      <c r="A39" s="25" t="s">
        <v>657</v>
      </c>
      <c r="B39" s="26" t="s">
        <v>651</v>
      </c>
      <c r="C39" s="214">
        <v>0</v>
      </c>
      <c r="D39" s="214">
        <v>0</v>
      </c>
      <c r="E39" s="214">
        <v>0</v>
      </c>
      <c r="F39" s="214">
        <v>0</v>
      </c>
      <c r="G39" s="234"/>
      <c r="H39" s="248" t="e">
        <f t="shared" si="1"/>
        <v>#DIV/0!</v>
      </c>
      <c r="I39" s="246" t="e">
        <f t="shared" si="0"/>
        <v>#DIV/0!</v>
      </c>
      <c r="J39" s="246" t="e">
        <f t="shared" si="0"/>
        <v>#DIV/0!</v>
      </c>
    </row>
    <row r="40" spans="1:10" ht="23.25" customHeight="1">
      <c r="A40" s="29" t="s">
        <v>667</v>
      </c>
      <c r="B40" s="26" t="s">
        <v>651</v>
      </c>
      <c r="C40" s="214">
        <v>269</v>
      </c>
      <c r="D40" s="214">
        <v>758</v>
      </c>
      <c r="E40" s="214">
        <v>267</v>
      </c>
      <c r="F40" s="214">
        <v>254</v>
      </c>
      <c r="G40" s="234">
        <v>97.1</v>
      </c>
      <c r="H40" s="248">
        <f t="shared" si="1"/>
        <v>281.7843866171004</v>
      </c>
      <c r="I40" s="246">
        <f t="shared" si="0"/>
        <v>35.224274406332455</v>
      </c>
      <c r="J40" s="246">
        <f t="shared" si="0"/>
        <v>95.13108614232209</v>
      </c>
    </row>
    <row r="41" spans="1:10" ht="16.5">
      <c r="A41" s="25" t="s">
        <v>650</v>
      </c>
      <c r="B41" s="26" t="s">
        <v>651</v>
      </c>
      <c r="C41" s="214">
        <v>0</v>
      </c>
      <c r="D41" s="214">
        <v>0</v>
      </c>
      <c r="E41" s="214">
        <v>0</v>
      </c>
      <c r="F41" s="214">
        <v>0</v>
      </c>
      <c r="G41" s="234"/>
      <c r="H41" s="248" t="e">
        <f t="shared" si="1"/>
        <v>#DIV/0!</v>
      </c>
      <c r="I41" s="246" t="e">
        <f t="shared" si="0"/>
        <v>#DIV/0!</v>
      </c>
      <c r="J41" s="246" t="e">
        <f t="shared" si="0"/>
        <v>#DIV/0!</v>
      </c>
    </row>
    <row r="42" spans="1:10" ht="16.5">
      <c r="A42" s="25" t="s">
        <v>652</v>
      </c>
      <c r="B42" s="26" t="s">
        <v>651</v>
      </c>
      <c r="C42" s="214">
        <v>269</v>
      </c>
      <c r="D42" s="214">
        <v>758</v>
      </c>
      <c r="E42" s="214">
        <v>267</v>
      </c>
      <c r="F42" s="214">
        <v>254</v>
      </c>
      <c r="G42" s="234">
        <v>100.7</v>
      </c>
      <c r="H42" s="248">
        <f t="shared" si="1"/>
        <v>281.7843866171004</v>
      </c>
      <c r="I42" s="246">
        <f t="shared" si="0"/>
        <v>35.224274406332455</v>
      </c>
      <c r="J42" s="246">
        <f t="shared" si="0"/>
        <v>95.13108614232209</v>
      </c>
    </row>
    <row r="43" spans="1:10" ht="16.5">
      <c r="A43" s="25" t="s">
        <v>657</v>
      </c>
      <c r="B43" s="26" t="s">
        <v>651</v>
      </c>
      <c r="C43" s="214">
        <v>0</v>
      </c>
      <c r="D43" s="214">
        <v>0</v>
      </c>
      <c r="E43" s="214">
        <v>0</v>
      </c>
      <c r="F43" s="214">
        <v>0</v>
      </c>
      <c r="G43" s="234"/>
      <c r="H43" s="248" t="e">
        <f t="shared" si="1"/>
        <v>#DIV/0!</v>
      </c>
      <c r="I43" s="246" t="e">
        <f t="shared" si="0"/>
        <v>#DIV/0!</v>
      </c>
      <c r="J43" s="246" t="e">
        <f t="shared" si="0"/>
        <v>#DIV/0!</v>
      </c>
    </row>
    <row r="44" spans="1:10" ht="35.25" customHeight="1">
      <c r="A44" s="28" t="s">
        <v>668</v>
      </c>
      <c r="B44" s="15"/>
      <c r="C44" s="214"/>
      <c r="D44" s="214"/>
      <c r="E44" s="214"/>
      <c r="F44" s="214"/>
      <c r="G44" s="234"/>
      <c r="H44" s="248"/>
      <c r="I44" s="246"/>
      <c r="J44" s="246"/>
    </row>
    <row r="45" spans="1:10" ht="33">
      <c r="A45" s="29" t="s">
        <v>669</v>
      </c>
      <c r="B45" s="26" t="s">
        <v>670</v>
      </c>
      <c r="C45" s="214">
        <v>22055</v>
      </c>
      <c r="D45" s="214">
        <v>41694</v>
      </c>
      <c r="E45" s="214">
        <v>63229</v>
      </c>
      <c r="F45" s="214">
        <v>43553</v>
      </c>
      <c r="G45" s="234">
        <v>65</v>
      </c>
      <c r="H45" s="248">
        <f t="shared" si="1"/>
        <v>189.0455678984357</v>
      </c>
      <c r="I45" s="246">
        <f t="shared" si="0"/>
        <v>151.650117522905</v>
      </c>
      <c r="J45" s="246">
        <f t="shared" si="0"/>
        <v>68.88136772683421</v>
      </c>
    </row>
    <row r="46" spans="1:10" ht="16.5">
      <c r="A46" s="25" t="s">
        <v>650</v>
      </c>
      <c r="B46" s="26" t="s">
        <v>651</v>
      </c>
      <c r="C46" s="214">
        <v>14102</v>
      </c>
      <c r="D46" s="214">
        <v>25537</v>
      </c>
      <c r="E46" s="214">
        <v>39304</v>
      </c>
      <c r="F46" s="214">
        <v>27427</v>
      </c>
      <c r="G46" s="234">
        <v>62.6</v>
      </c>
      <c r="H46" s="248">
        <f t="shared" si="1"/>
        <v>181.08778896610409</v>
      </c>
      <c r="I46" s="246">
        <f t="shared" si="0"/>
        <v>153.9100129224263</v>
      </c>
      <c r="J46" s="246">
        <f t="shared" si="0"/>
        <v>69.78170160797883</v>
      </c>
    </row>
    <row r="47" spans="1:10" ht="16.5">
      <c r="A47" s="25" t="s">
        <v>652</v>
      </c>
      <c r="B47" s="26" t="s">
        <v>651</v>
      </c>
      <c r="C47" s="214">
        <v>189</v>
      </c>
      <c r="D47" s="214">
        <v>16157</v>
      </c>
      <c r="E47" s="214"/>
      <c r="F47" s="214"/>
      <c r="G47" s="234">
        <v>181.7</v>
      </c>
      <c r="H47" s="248">
        <f t="shared" si="1"/>
        <v>8548.677248677248</v>
      </c>
      <c r="I47" s="246">
        <f t="shared" si="0"/>
        <v>0</v>
      </c>
      <c r="J47" s="246" t="e">
        <f t="shared" si="0"/>
        <v>#DIV/0!</v>
      </c>
    </row>
    <row r="48" spans="1:10" ht="16.5">
      <c r="A48" s="25" t="s">
        <v>657</v>
      </c>
      <c r="B48" s="26" t="s">
        <v>651</v>
      </c>
      <c r="C48" s="214">
        <v>7674</v>
      </c>
      <c r="D48" s="214">
        <v>0</v>
      </c>
      <c r="E48" s="214">
        <v>23925</v>
      </c>
      <c r="F48" s="214">
        <v>16126</v>
      </c>
      <c r="G48" s="234">
        <v>68.1</v>
      </c>
      <c r="H48" s="248">
        <f t="shared" si="1"/>
        <v>0</v>
      </c>
      <c r="I48" s="246" t="e">
        <f t="shared" si="0"/>
        <v>#DIV/0!</v>
      </c>
      <c r="J48" s="246">
        <f t="shared" si="0"/>
        <v>67.40229885057471</v>
      </c>
    </row>
    <row r="49" spans="1:10" ht="33">
      <c r="A49" s="29" t="s">
        <v>671</v>
      </c>
      <c r="B49" s="26" t="s">
        <v>651</v>
      </c>
      <c r="C49" s="214"/>
      <c r="D49" s="214"/>
      <c r="E49" s="214"/>
      <c r="F49" s="214"/>
      <c r="G49" s="234"/>
      <c r="H49" s="248"/>
      <c r="I49" s="246"/>
      <c r="J49" s="246"/>
    </row>
    <row r="50" spans="1:10" ht="16.5">
      <c r="A50" s="25" t="s">
        <v>650</v>
      </c>
      <c r="B50" s="26" t="s">
        <v>651</v>
      </c>
      <c r="C50" s="214"/>
      <c r="D50" s="214"/>
      <c r="E50" s="214"/>
      <c r="F50" s="214"/>
      <c r="G50" s="234"/>
      <c r="H50" s="248"/>
      <c r="I50" s="246"/>
      <c r="J50" s="246"/>
    </row>
    <row r="51" spans="1:10" ht="16.5">
      <c r="A51" s="25" t="s">
        <v>652</v>
      </c>
      <c r="B51" s="26" t="s">
        <v>651</v>
      </c>
      <c r="C51" s="214"/>
      <c r="D51" s="214"/>
      <c r="E51" s="214"/>
      <c r="F51" s="214"/>
      <c r="G51" s="234"/>
      <c r="H51" s="248"/>
      <c r="I51" s="246"/>
      <c r="J51" s="246"/>
    </row>
    <row r="52" spans="1:10" ht="16.5">
      <c r="A52" s="25" t="s">
        <v>657</v>
      </c>
      <c r="B52" s="26" t="s">
        <v>651</v>
      </c>
      <c r="C52" s="214"/>
      <c r="D52" s="214"/>
      <c r="E52" s="214"/>
      <c r="F52" s="214"/>
      <c r="G52" s="234"/>
      <c r="H52" s="248"/>
      <c r="I52" s="246"/>
      <c r="J52" s="246"/>
    </row>
    <row r="53" spans="1:10" ht="16.5">
      <c r="A53" s="29" t="s">
        <v>672</v>
      </c>
      <c r="B53" s="26" t="s">
        <v>651</v>
      </c>
      <c r="C53" s="214"/>
      <c r="D53" s="214"/>
      <c r="E53" s="214"/>
      <c r="F53" s="214"/>
      <c r="G53" s="234"/>
      <c r="H53" s="248"/>
      <c r="I53" s="246"/>
      <c r="J53" s="246"/>
    </row>
    <row r="54" spans="1:10" ht="16.5">
      <c r="A54" s="25" t="s">
        <v>656</v>
      </c>
      <c r="B54" s="26"/>
      <c r="C54" s="214">
        <v>21256</v>
      </c>
      <c r="D54" s="214">
        <v>21602</v>
      </c>
      <c r="E54" s="214">
        <v>19389</v>
      </c>
      <c r="F54" s="214">
        <v>16514</v>
      </c>
      <c r="G54" s="234">
        <v>103.8</v>
      </c>
      <c r="H54" s="248">
        <f t="shared" si="1"/>
        <v>101.6277756868649</v>
      </c>
      <c r="I54" s="246">
        <f t="shared" si="0"/>
        <v>89.75557818720489</v>
      </c>
      <c r="J54" s="246">
        <f t="shared" si="0"/>
        <v>85.17200474495849</v>
      </c>
    </row>
    <row r="55" spans="1:10" ht="16.5">
      <c r="A55" s="25" t="s">
        <v>650</v>
      </c>
      <c r="B55" s="26" t="s">
        <v>651</v>
      </c>
      <c r="C55" s="214">
        <v>14886</v>
      </c>
      <c r="D55" s="214">
        <v>9611</v>
      </c>
      <c r="E55" s="214">
        <v>9788</v>
      </c>
      <c r="F55" s="214">
        <v>10342</v>
      </c>
      <c r="G55" s="234">
        <v>122.4</v>
      </c>
      <c r="H55" s="248">
        <f t="shared" si="1"/>
        <v>64.56401988445519</v>
      </c>
      <c r="I55" s="246">
        <f t="shared" si="0"/>
        <v>101.8416397877432</v>
      </c>
      <c r="J55" s="246">
        <f t="shared" si="0"/>
        <v>105.65999182672661</v>
      </c>
    </row>
    <row r="56" spans="1:10" ht="16.5">
      <c r="A56" s="25" t="s">
        <v>652</v>
      </c>
      <c r="B56" s="26" t="s">
        <v>651</v>
      </c>
      <c r="C56" s="214">
        <v>230</v>
      </c>
      <c r="D56" s="214">
        <v>0</v>
      </c>
      <c r="E56" s="214">
        <v>0</v>
      </c>
      <c r="F56" s="214">
        <v>0</v>
      </c>
      <c r="G56" s="234">
        <v>164.3</v>
      </c>
      <c r="H56" s="248">
        <f t="shared" si="1"/>
        <v>0</v>
      </c>
      <c r="I56" s="246" t="e">
        <f t="shared" si="0"/>
        <v>#DIV/0!</v>
      </c>
      <c r="J56" s="246"/>
    </row>
    <row r="57" spans="1:10" ht="16.5">
      <c r="A57" s="25" t="s">
        <v>657</v>
      </c>
      <c r="B57" s="26" t="s">
        <v>651</v>
      </c>
      <c r="C57" s="214">
        <v>6140</v>
      </c>
      <c r="D57" s="214">
        <v>11941</v>
      </c>
      <c r="E57" s="214">
        <v>8601</v>
      </c>
      <c r="F57" s="214">
        <v>6172</v>
      </c>
      <c r="G57" s="234">
        <v>75.1</v>
      </c>
      <c r="H57" s="248">
        <f t="shared" si="1"/>
        <v>194.47882736156353</v>
      </c>
      <c r="I57" s="246">
        <f t="shared" si="0"/>
        <v>72.02914328783184</v>
      </c>
      <c r="J57" s="246">
        <f t="shared" si="0"/>
        <v>71.75909777932799</v>
      </c>
    </row>
    <row r="58" spans="1:10" ht="16.5">
      <c r="A58" s="29" t="s">
        <v>666</v>
      </c>
      <c r="B58" s="26" t="s">
        <v>651</v>
      </c>
      <c r="C58" s="214">
        <v>6119</v>
      </c>
      <c r="D58" s="214">
        <v>5759</v>
      </c>
      <c r="E58" s="214">
        <v>5887</v>
      </c>
      <c r="F58" s="214">
        <v>5694</v>
      </c>
      <c r="G58" s="234">
        <v>101.8</v>
      </c>
      <c r="H58" s="248">
        <f t="shared" si="1"/>
        <v>94.1166857329629</v>
      </c>
      <c r="I58" s="246">
        <f t="shared" si="0"/>
        <v>102.22260809168257</v>
      </c>
      <c r="J58" s="246">
        <f t="shared" si="0"/>
        <v>96.72158994394428</v>
      </c>
    </row>
    <row r="59" spans="1:10" ht="16.5">
      <c r="A59" s="25" t="s">
        <v>650</v>
      </c>
      <c r="B59" s="26" t="s">
        <v>651</v>
      </c>
      <c r="C59" s="214">
        <v>0</v>
      </c>
      <c r="D59" s="214">
        <v>0</v>
      </c>
      <c r="E59" s="214">
        <v>0</v>
      </c>
      <c r="F59" s="214">
        <v>0</v>
      </c>
      <c r="G59" s="234">
        <v>0</v>
      </c>
      <c r="H59" s="248" t="e">
        <f t="shared" si="1"/>
        <v>#DIV/0!</v>
      </c>
      <c r="I59" s="246" t="e">
        <f t="shared" si="0"/>
        <v>#DIV/0!</v>
      </c>
      <c r="J59" s="246" t="e">
        <f t="shared" si="0"/>
        <v>#DIV/0!</v>
      </c>
    </row>
    <row r="60" spans="1:10" ht="16.5">
      <c r="A60" s="25" t="s">
        <v>652</v>
      </c>
      <c r="B60" s="26" t="s">
        <v>651</v>
      </c>
      <c r="C60" s="214">
        <v>6119</v>
      </c>
      <c r="D60" s="214">
        <v>0</v>
      </c>
      <c r="E60" s="214">
        <v>5887</v>
      </c>
      <c r="F60" s="214">
        <v>5694</v>
      </c>
      <c r="G60" s="234">
        <v>107.3</v>
      </c>
      <c r="H60" s="248">
        <f t="shared" si="1"/>
        <v>0</v>
      </c>
      <c r="I60" s="246" t="e">
        <f t="shared" si="0"/>
        <v>#DIV/0!</v>
      </c>
      <c r="J60" s="246">
        <f t="shared" si="0"/>
        <v>96.72158994394428</v>
      </c>
    </row>
    <row r="61" spans="1:10" ht="16.5">
      <c r="A61" s="25" t="s">
        <v>657</v>
      </c>
      <c r="B61" s="26" t="s">
        <v>651</v>
      </c>
      <c r="C61" s="214">
        <v>0</v>
      </c>
      <c r="D61" s="214">
        <v>5759</v>
      </c>
      <c r="E61" s="214">
        <v>0</v>
      </c>
      <c r="F61" s="214">
        <v>0</v>
      </c>
      <c r="G61" s="234">
        <v>0</v>
      </c>
      <c r="H61" s="248" t="e">
        <f t="shared" si="1"/>
        <v>#DIV/0!</v>
      </c>
      <c r="I61" s="246">
        <f t="shared" si="0"/>
        <v>0</v>
      </c>
      <c r="J61" s="246" t="e">
        <f t="shared" si="0"/>
        <v>#DIV/0!</v>
      </c>
    </row>
    <row r="62" spans="1:10" ht="16.5">
      <c r="A62" s="29" t="s">
        <v>667</v>
      </c>
      <c r="B62" s="26" t="s">
        <v>651</v>
      </c>
      <c r="C62" s="214">
        <v>6572</v>
      </c>
      <c r="D62" s="214">
        <v>6030</v>
      </c>
      <c r="E62" s="214">
        <v>6006</v>
      </c>
      <c r="F62" s="214">
        <v>5758</v>
      </c>
      <c r="G62" s="234">
        <v>113.3</v>
      </c>
      <c r="H62" s="248">
        <f t="shared" si="1"/>
        <v>91.75289105295191</v>
      </c>
      <c r="I62" s="246">
        <f t="shared" si="0"/>
        <v>99.60199004975124</v>
      </c>
      <c r="J62" s="246">
        <f t="shared" si="0"/>
        <v>95.87079587079586</v>
      </c>
    </row>
    <row r="63" spans="1:10" ht="16.5">
      <c r="A63" s="25" t="s">
        <v>650</v>
      </c>
      <c r="B63" s="26" t="s">
        <v>651</v>
      </c>
      <c r="C63" s="214">
        <v>0</v>
      </c>
      <c r="D63" s="214">
        <v>0</v>
      </c>
      <c r="E63" s="214">
        <v>0</v>
      </c>
      <c r="F63" s="214">
        <v>0</v>
      </c>
      <c r="G63" s="234"/>
      <c r="H63" s="248"/>
      <c r="I63" s="246" t="e">
        <f t="shared" si="0"/>
        <v>#DIV/0!</v>
      </c>
      <c r="J63" s="246" t="e">
        <f t="shared" si="0"/>
        <v>#DIV/0!</v>
      </c>
    </row>
    <row r="64" spans="1:10" ht="16.5">
      <c r="A64" s="25" t="s">
        <v>652</v>
      </c>
      <c r="B64" s="26" t="s">
        <v>651</v>
      </c>
      <c r="C64" s="214">
        <v>6572</v>
      </c>
      <c r="D64" s="214">
        <v>6030</v>
      </c>
      <c r="E64" s="214">
        <v>6006</v>
      </c>
      <c r="F64" s="214">
        <v>5758</v>
      </c>
      <c r="G64" s="234">
        <v>113.3</v>
      </c>
      <c r="H64" s="248">
        <f t="shared" si="1"/>
        <v>91.75289105295191</v>
      </c>
      <c r="I64" s="246">
        <f t="shared" si="0"/>
        <v>99.60199004975124</v>
      </c>
      <c r="J64" s="246">
        <f t="shared" si="0"/>
        <v>95.87079587079586</v>
      </c>
    </row>
    <row r="65" spans="1:10" ht="16.5">
      <c r="A65" s="25" t="s">
        <v>657</v>
      </c>
      <c r="B65" s="26" t="s">
        <v>651</v>
      </c>
      <c r="C65" s="214"/>
      <c r="D65" s="214"/>
      <c r="E65" s="214"/>
      <c r="F65" s="214"/>
      <c r="G65" s="234"/>
      <c r="H65" s="248"/>
      <c r="I65" s="246" t="e">
        <f t="shared" si="0"/>
        <v>#DIV/0!</v>
      </c>
      <c r="J65" s="246"/>
    </row>
    <row r="66" spans="1:10" ht="36" customHeight="1">
      <c r="A66" s="28" t="s">
        <v>673</v>
      </c>
      <c r="B66" s="15"/>
      <c r="C66" s="214"/>
      <c r="D66" s="214"/>
      <c r="E66" s="214"/>
      <c r="F66" s="214"/>
      <c r="G66" s="234"/>
      <c r="H66" s="248"/>
      <c r="I66" s="246" t="e">
        <f t="shared" si="0"/>
        <v>#DIV/0!</v>
      </c>
      <c r="J66" s="246"/>
    </row>
    <row r="67" spans="1:10" ht="16.5">
      <c r="A67" s="29" t="s">
        <v>674</v>
      </c>
      <c r="B67" s="26" t="s">
        <v>670</v>
      </c>
      <c r="C67" s="214">
        <v>3399.8</v>
      </c>
      <c r="D67" s="214">
        <v>3125.4</v>
      </c>
      <c r="E67" s="214">
        <v>2883.1</v>
      </c>
      <c r="F67" s="214">
        <v>3146.9</v>
      </c>
      <c r="G67" s="234">
        <v>111.8</v>
      </c>
      <c r="H67" s="248">
        <f t="shared" si="1"/>
        <v>91.9289369962939</v>
      </c>
      <c r="I67" s="246">
        <f t="shared" si="0"/>
        <v>92.24739233378128</v>
      </c>
      <c r="J67" s="246">
        <f t="shared" si="0"/>
        <v>109.14987340015956</v>
      </c>
    </row>
    <row r="68" spans="1:10" ht="16.5">
      <c r="A68" s="25" t="s">
        <v>650</v>
      </c>
      <c r="B68" s="26" t="s">
        <v>651</v>
      </c>
      <c r="C68" s="214">
        <v>473.9</v>
      </c>
      <c r="D68" s="214">
        <v>517.7</v>
      </c>
      <c r="E68" s="214">
        <v>308.2</v>
      </c>
      <c r="F68" s="214">
        <v>522.3</v>
      </c>
      <c r="G68" s="234">
        <v>249.8</v>
      </c>
      <c r="H68" s="248">
        <f t="shared" si="1"/>
        <v>109.24245621439124</v>
      </c>
      <c r="I68" s="246">
        <f t="shared" si="0"/>
        <v>59.532547807610584</v>
      </c>
      <c r="J68" s="246">
        <f t="shared" si="0"/>
        <v>169.46787800129786</v>
      </c>
    </row>
    <row r="69" spans="1:10" ht="16.5">
      <c r="A69" s="25" t="s">
        <v>652</v>
      </c>
      <c r="B69" s="26" t="s">
        <v>651</v>
      </c>
      <c r="C69" s="214">
        <v>2885.4</v>
      </c>
      <c r="D69" s="214">
        <v>2586.7</v>
      </c>
      <c r="E69" s="214">
        <v>2519</v>
      </c>
      <c r="F69" s="214">
        <v>2500.3</v>
      </c>
      <c r="G69" s="234">
        <v>103.9</v>
      </c>
      <c r="H69" s="248">
        <f t="shared" si="1"/>
        <v>89.64788244264226</v>
      </c>
      <c r="I69" s="246">
        <f t="shared" si="0"/>
        <v>97.38276568600921</v>
      </c>
      <c r="J69" s="246">
        <f t="shared" si="0"/>
        <v>99.2576419213974</v>
      </c>
    </row>
    <row r="70" spans="1:10" ht="16.5">
      <c r="A70" s="25" t="s">
        <v>657</v>
      </c>
      <c r="B70" s="26" t="s">
        <v>651</v>
      </c>
      <c r="C70" s="214">
        <v>40.5</v>
      </c>
      <c r="D70" s="214">
        <v>21</v>
      </c>
      <c r="E70" s="214">
        <v>55.9</v>
      </c>
      <c r="F70" s="214">
        <v>124.2</v>
      </c>
      <c r="G70" s="234">
        <v>55.5</v>
      </c>
      <c r="H70" s="248">
        <f t="shared" si="1"/>
        <v>51.85185185185185</v>
      </c>
      <c r="I70" s="246">
        <f t="shared" si="0"/>
        <v>266.1904761904762</v>
      </c>
      <c r="J70" s="246">
        <f t="shared" si="0"/>
        <v>222.1824686940966</v>
      </c>
    </row>
    <row r="71" spans="1:10" ht="16.5">
      <c r="A71" s="29" t="s">
        <v>675</v>
      </c>
      <c r="B71" s="26" t="s">
        <v>651</v>
      </c>
      <c r="C71" s="214">
        <v>12248.1</v>
      </c>
      <c r="D71" s="214">
        <v>12590.3</v>
      </c>
      <c r="E71" s="214">
        <v>13368.7</v>
      </c>
      <c r="F71" s="214">
        <v>14028</v>
      </c>
      <c r="G71" s="234">
        <v>99.6</v>
      </c>
      <c r="H71" s="248">
        <f t="shared" si="1"/>
        <v>102.79390272777</v>
      </c>
      <c r="I71" s="246">
        <f aca="true" t="shared" si="2" ref="I71:J134">E71/D71*100</f>
        <v>106.1825373501823</v>
      </c>
      <c r="J71" s="246">
        <f t="shared" si="2"/>
        <v>104.93166874864421</v>
      </c>
    </row>
    <row r="72" spans="1:10" ht="16.5">
      <c r="A72" s="25" t="s">
        <v>650</v>
      </c>
      <c r="B72" s="26" t="s">
        <v>651</v>
      </c>
      <c r="C72" s="214">
        <v>4955</v>
      </c>
      <c r="D72" s="214">
        <v>4981.5</v>
      </c>
      <c r="E72" s="214">
        <v>5193.6</v>
      </c>
      <c r="F72" s="214">
        <v>5345.4</v>
      </c>
      <c r="G72" s="234">
        <v>100</v>
      </c>
      <c r="H72" s="248">
        <f aca="true" t="shared" si="3" ref="H72:H135">D72/C72*100</f>
        <v>100.53481331987891</v>
      </c>
      <c r="I72" s="246">
        <f t="shared" si="2"/>
        <v>104.25775368864801</v>
      </c>
      <c r="J72" s="246">
        <f t="shared" si="2"/>
        <v>102.92282809611828</v>
      </c>
    </row>
    <row r="73" spans="1:10" ht="16.5">
      <c r="A73" s="25" t="s">
        <v>652</v>
      </c>
      <c r="B73" s="26" t="s">
        <v>651</v>
      </c>
      <c r="C73" s="214">
        <v>7124.7</v>
      </c>
      <c r="D73" s="214">
        <v>7607.03</v>
      </c>
      <c r="E73" s="214">
        <v>8158.5</v>
      </c>
      <c r="F73" s="214">
        <v>8220.5</v>
      </c>
      <c r="G73" s="234">
        <v>99.5</v>
      </c>
      <c r="H73" s="248">
        <f t="shared" si="3"/>
        <v>106.76982890507671</v>
      </c>
      <c r="I73" s="246">
        <f t="shared" si="2"/>
        <v>107.24947844296658</v>
      </c>
      <c r="J73" s="246">
        <f t="shared" si="2"/>
        <v>100.75994361708646</v>
      </c>
    </row>
    <row r="74" spans="1:10" ht="16.5">
      <c r="A74" s="25" t="s">
        <v>657</v>
      </c>
      <c r="B74" s="26" t="s">
        <v>651</v>
      </c>
      <c r="C74" s="214">
        <v>168.3</v>
      </c>
      <c r="D74" s="214">
        <v>1.5</v>
      </c>
      <c r="E74" s="214">
        <v>16.5</v>
      </c>
      <c r="F74" s="214">
        <v>462.1</v>
      </c>
      <c r="G74" s="234">
        <v>92.5</v>
      </c>
      <c r="H74" s="248">
        <f t="shared" si="3"/>
        <v>0.89126559714795</v>
      </c>
      <c r="I74" s="246">
        <f t="shared" si="2"/>
        <v>1100</v>
      </c>
      <c r="J74" s="246">
        <f t="shared" si="2"/>
        <v>2800.606060606061</v>
      </c>
    </row>
    <row r="75" spans="1:10" ht="16.5">
      <c r="A75" s="29" t="s">
        <v>676</v>
      </c>
      <c r="B75" s="26" t="s">
        <v>182</v>
      </c>
      <c r="C75" s="214">
        <v>6982</v>
      </c>
      <c r="D75" s="214">
        <v>0</v>
      </c>
      <c r="E75" s="214">
        <v>0</v>
      </c>
      <c r="F75" s="214">
        <v>0</v>
      </c>
      <c r="G75" s="234">
        <v>99.5</v>
      </c>
      <c r="H75" s="248">
        <f t="shared" si="3"/>
        <v>0</v>
      </c>
      <c r="I75" s="246" t="e">
        <f t="shared" si="2"/>
        <v>#DIV/0!</v>
      </c>
      <c r="J75" s="246" t="e">
        <f t="shared" si="2"/>
        <v>#DIV/0!</v>
      </c>
    </row>
    <row r="76" spans="1:10" ht="16.5">
      <c r="A76" s="25" t="s">
        <v>650</v>
      </c>
      <c r="B76" s="26" t="s">
        <v>651</v>
      </c>
      <c r="C76" s="214">
        <v>0</v>
      </c>
      <c r="D76" s="214"/>
      <c r="E76" s="214"/>
      <c r="F76" s="214"/>
      <c r="G76" s="234"/>
      <c r="H76" s="248"/>
      <c r="I76" s="246" t="e">
        <f t="shared" si="2"/>
        <v>#DIV/0!</v>
      </c>
      <c r="J76" s="246" t="e">
        <f t="shared" si="2"/>
        <v>#DIV/0!</v>
      </c>
    </row>
    <row r="77" spans="1:10" ht="16.5">
      <c r="A77" s="25" t="s">
        <v>652</v>
      </c>
      <c r="B77" s="26" t="s">
        <v>651</v>
      </c>
      <c r="C77" s="214">
        <v>6918</v>
      </c>
      <c r="D77" s="214">
        <v>0</v>
      </c>
      <c r="E77" s="214">
        <v>0</v>
      </c>
      <c r="F77" s="214">
        <v>0</v>
      </c>
      <c r="G77" s="234">
        <v>99.6</v>
      </c>
      <c r="H77" s="248">
        <f t="shared" si="3"/>
        <v>0</v>
      </c>
      <c r="I77" s="246" t="e">
        <f t="shared" si="2"/>
        <v>#DIV/0!</v>
      </c>
      <c r="J77" s="246" t="e">
        <f t="shared" si="2"/>
        <v>#DIV/0!</v>
      </c>
    </row>
    <row r="78" spans="1:10" ht="16.5">
      <c r="A78" s="25" t="s">
        <v>657</v>
      </c>
      <c r="B78" s="26" t="s">
        <v>651</v>
      </c>
      <c r="C78" s="214">
        <v>64</v>
      </c>
      <c r="D78" s="214">
        <v>0</v>
      </c>
      <c r="E78" s="214">
        <v>0</v>
      </c>
      <c r="F78" s="214">
        <v>0</v>
      </c>
      <c r="G78" s="234">
        <v>95.5</v>
      </c>
      <c r="H78" s="248">
        <f t="shared" si="3"/>
        <v>0</v>
      </c>
      <c r="I78" s="246" t="e">
        <f t="shared" si="2"/>
        <v>#DIV/0!</v>
      </c>
      <c r="J78" s="246" t="e">
        <f t="shared" si="2"/>
        <v>#DIV/0!</v>
      </c>
    </row>
    <row r="79" spans="1:10" ht="16.5">
      <c r="A79" s="29" t="s">
        <v>677</v>
      </c>
      <c r="B79" s="26" t="s">
        <v>670</v>
      </c>
      <c r="C79" s="214"/>
      <c r="D79" s="214"/>
      <c r="E79" s="214"/>
      <c r="F79" s="214"/>
      <c r="G79" s="234"/>
      <c r="H79" s="248"/>
      <c r="I79" s="246"/>
      <c r="J79" s="246"/>
    </row>
    <row r="80" spans="1:10" ht="16.5">
      <c r="A80" s="25" t="s">
        <v>678</v>
      </c>
      <c r="B80" s="26"/>
      <c r="C80" s="214"/>
      <c r="D80" s="214"/>
      <c r="E80" s="214"/>
      <c r="F80" s="214"/>
      <c r="G80" s="234"/>
      <c r="H80" s="248"/>
      <c r="I80" s="246"/>
      <c r="J80" s="246"/>
    </row>
    <row r="81" spans="1:10" ht="16.5">
      <c r="A81" s="25" t="s">
        <v>650</v>
      </c>
      <c r="B81" s="26" t="s">
        <v>651</v>
      </c>
      <c r="C81" s="214"/>
      <c r="D81" s="214"/>
      <c r="E81" s="214"/>
      <c r="F81" s="214"/>
      <c r="G81" s="234"/>
      <c r="H81" s="248"/>
      <c r="I81" s="246"/>
      <c r="J81" s="246"/>
    </row>
    <row r="82" spans="1:10" ht="16.5">
      <c r="A82" s="25" t="s">
        <v>652</v>
      </c>
      <c r="B82" s="26" t="s">
        <v>651</v>
      </c>
      <c r="C82" s="214"/>
      <c r="D82" s="214"/>
      <c r="E82" s="214"/>
      <c r="F82" s="214"/>
      <c r="G82" s="234"/>
      <c r="H82" s="248"/>
      <c r="I82" s="246"/>
      <c r="J82" s="246"/>
    </row>
    <row r="83" spans="1:10" ht="16.5">
      <c r="A83" s="25" t="s">
        <v>657</v>
      </c>
      <c r="B83" s="26" t="s">
        <v>651</v>
      </c>
      <c r="C83" s="214"/>
      <c r="D83" s="214"/>
      <c r="E83" s="214"/>
      <c r="F83" s="214"/>
      <c r="G83" s="234"/>
      <c r="H83" s="248"/>
      <c r="I83" s="246"/>
      <c r="J83" s="246"/>
    </row>
    <row r="84" spans="1:10" ht="18" customHeight="1">
      <c r="A84" s="28" t="s">
        <v>679</v>
      </c>
      <c r="B84" s="22"/>
      <c r="C84" s="214"/>
      <c r="D84" s="214"/>
      <c r="E84" s="214"/>
      <c r="F84" s="214"/>
      <c r="G84" s="234"/>
      <c r="H84" s="248"/>
      <c r="I84" s="246" t="e">
        <f t="shared" si="2"/>
        <v>#DIV/0!</v>
      </c>
      <c r="J84" s="246"/>
    </row>
    <row r="85" spans="1:10" ht="16.5">
      <c r="A85" s="29" t="s">
        <v>680</v>
      </c>
      <c r="B85" s="26" t="s">
        <v>681</v>
      </c>
      <c r="C85" s="214"/>
      <c r="D85" s="214"/>
      <c r="E85" s="214"/>
      <c r="F85" s="214"/>
      <c r="G85" s="234"/>
      <c r="H85" s="248"/>
      <c r="I85" s="246" t="e">
        <f t="shared" si="2"/>
        <v>#DIV/0!</v>
      </c>
      <c r="J85" s="246"/>
    </row>
    <row r="86" spans="1:10" ht="16.5">
      <c r="A86" s="25" t="s">
        <v>656</v>
      </c>
      <c r="B86" s="26" t="s">
        <v>682</v>
      </c>
      <c r="C86" s="214">
        <v>8.4</v>
      </c>
      <c r="D86" s="214">
        <v>13.5</v>
      </c>
      <c r="E86" s="214">
        <v>18.1</v>
      </c>
      <c r="F86" s="214">
        <v>13.4</v>
      </c>
      <c r="G86" s="234">
        <v>49.4</v>
      </c>
      <c r="H86" s="248">
        <f t="shared" si="3"/>
        <v>160.7142857142857</v>
      </c>
      <c r="I86" s="246">
        <f t="shared" si="2"/>
        <v>134.07407407407408</v>
      </c>
      <c r="J86" s="246">
        <f t="shared" si="2"/>
        <v>74.03314917127072</v>
      </c>
    </row>
    <row r="87" spans="1:10" ht="16.5">
      <c r="A87" s="25" t="s">
        <v>650</v>
      </c>
      <c r="B87" s="26" t="s">
        <v>683</v>
      </c>
      <c r="C87" s="214">
        <v>8.6</v>
      </c>
      <c r="D87" s="214">
        <v>13.9</v>
      </c>
      <c r="E87" s="214">
        <v>18.8</v>
      </c>
      <c r="F87" s="214">
        <v>14.2</v>
      </c>
      <c r="G87" s="234">
        <v>47.8</v>
      </c>
      <c r="H87" s="248">
        <f t="shared" si="3"/>
        <v>161.6279069767442</v>
      </c>
      <c r="I87" s="246">
        <f t="shared" si="2"/>
        <v>135.25179856115108</v>
      </c>
      <c r="J87" s="246">
        <f t="shared" si="2"/>
        <v>75.53191489361701</v>
      </c>
    </row>
    <row r="88" spans="1:10" ht="16.5">
      <c r="A88" s="25" t="s">
        <v>657</v>
      </c>
      <c r="B88" s="26" t="s">
        <v>183</v>
      </c>
      <c r="C88" s="214">
        <v>8.1</v>
      </c>
      <c r="D88" s="214">
        <v>12.9</v>
      </c>
      <c r="E88" s="214">
        <v>17.2</v>
      </c>
      <c r="F88" s="214">
        <v>12.3</v>
      </c>
      <c r="G88" s="234">
        <v>52.3</v>
      </c>
      <c r="H88" s="248">
        <f t="shared" si="3"/>
        <v>159.25925925925927</v>
      </c>
      <c r="I88" s="246">
        <f t="shared" si="2"/>
        <v>133.33333333333331</v>
      </c>
      <c r="J88" s="246">
        <f t="shared" si="2"/>
        <v>71.51162790697676</v>
      </c>
    </row>
    <row r="89" spans="1:10" ht="16.5">
      <c r="A89" s="29" t="s">
        <v>684</v>
      </c>
      <c r="B89" s="15"/>
      <c r="C89" s="214"/>
      <c r="D89" s="214"/>
      <c r="E89" s="214"/>
      <c r="F89" s="214"/>
      <c r="G89" s="234"/>
      <c r="H89" s="248"/>
      <c r="I89" s="246"/>
      <c r="J89" s="246"/>
    </row>
    <row r="90" spans="1:10" ht="16.5">
      <c r="A90" s="25" t="s">
        <v>656</v>
      </c>
      <c r="B90" s="26" t="s">
        <v>651</v>
      </c>
      <c r="C90" s="214"/>
      <c r="D90" s="214"/>
      <c r="E90" s="214"/>
      <c r="F90" s="214"/>
      <c r="G90" s="234"/>
      <c r="H90" s="248"/>
      <c r="I90" s="246"/>
      <c r="J90" s="246"/>
    </row>
    <row r="91" spans="1:10" ht="16.5">
      <c r="A91" s="25" t="s">
        <v>650</v>
      </c>
      <c r="B91" s="26" t="s">
        <v>651</v>
      </c>
      <c r="C91" s="214"/>
      <c r="D91" s="214"/>
      <c r="E91" s="214"/>
      <c r="F91" s="214"/>
      <c r="G91" s="234"/>
      <c r="H91" s="248"/>
      <c r="I91" s="246"/>
      <c r="J91" s="246"/>
    </row>
    <row r="92" spans="1:10" ht="16.5">
      <c r="A92" s="25" t="s">
        <v>657</v>
      </c>
      <c r="B92" s="26" t="s">
        <v>651</v>
      </c>
      <c r="C92" s="214"/>
      <c r="D92" s="214"/>
      <c r="E92" s="214"/>
      <c r="F92" s="214"/>
      <c r="G92" s="234"/>
      <c r="H92" s="248"/>
      <c r="I92" s="246"/>
      <c r="J92" s="246"/>
    </row>
    <row r="93" spans="1:10" ht="16.5">
      <c r="A93" s="29" t="s">
        <v>685</v>
      </c>
      <c r="B93" s="15"/>
      <c r="C93" s="214"/>
      <c r="D93" s="214"/>
      <c r="E93" s="214"/>
      <c r="F93" s="214"/>
      <c r="G93" s="234"/>
      <c r="H93" s="248"/>
      <c r="I93" s="246"/>
      <c r="J93" s="246"/>
    </row>
    <row r="94" spans="1:10" ht="19.5" customHeight="1">
      <c r="A94" s="25" t="s">
        <v>656</v>
      </c>
      <c r="B94" s="26" t="s">
        <v>651</v>
      </c>
      <c r="C94" s="214">
        <v>101</v>
      </c>
      <c r="D94" s="214">
        <v>10.8</v>
      </c>
      <c r="E94" s="214">
        <v>8.4</v>
      </c>
      <c r="F94" s="214">
        <v>8.18</v>
      </c>
      <c r="G94" s="234">
        <v>1122.2</v>
      </c>
      <c r="H94" s="248">
        <f t="shared" si="3"/>
        <v>10.693069306930694</v>
      </c>
      <c r="I94" s="246">
        <f t="shared" si="2"/>
        <v>77.77777777777779</v>
      </c>
      <c r="J94" s="246">
        <f t="shared" si="2"/>
        <v>97.38095238095237</v>
      </c>
    </row>
    <row r="95" spans="1:10" ht="16.5">
      <c r="A95" s="25" t="s">
        <v>650</v>
      </c>
      <c r="B95" s="26" t="s">
        <v>651</v>
      </c>
      <c r="C95" s="214">
        <v>12.7</v>
      </c>
      <c r="D95" s="214">
        <v>13.9</v>
      </c>
      <c r="E95" s="214">
        <v>9.9</v>
      </c>
      <c r="F95" s="214">
        <v>9.3</v>
      </c>
      <c r="G95" s="234">
        <v>159.4</v>
      </c>
      <c r="H95" s="248">
        <f t="shared" si="3"/>
        <v>109.4488188976378</v>
      </c>
      <c r="I95" s="246">
        <f t="shared" si="2"/>
        <v>71.22302158273382</v>
      </c>
      <c r="J95" s="246">
        <f t="shared" si="2"/>
        <v>93.93939393939394</v>
      </c>
    </row>
    <row r="96" spans="1:10" ht="16.5">
      <c r="A96" s="25" t="s">
        <v>657</v>
      </c>
      <c r="B96" s="26" t="s">
        <v>651</v>
      </c>
      <c r="C96" s="214">
        <v>6.8</v>
      </c>
      <c r="D96" s="214">
        <v>12.9</v>
      </c>
      <c r="E96" s="214">
        <v>7.1</v>
      </c>
      <c r="F96" s="214">
        <v>6.8</v>
      </c>
      <c r="G96" s="234">
        <v>94.4</v>
      </c>
      <c r="H96" s="248">
        <f t="shared" si="3"/>
        <v>189.7058823529412</v>
      </c>
      <c r="I96" s="246">
        <f t="shared" si="2"/>
        <v>55.03875968992248</v>
      </c>
      <c r="J96" s="246">
        <f t="shared" si="2"/>
        <v>95.77464788732395</v>
      </c>
    </row>
    <row r="97" spans="1:10" ht="16.5">
      <c r="A97" s="29" t="s">
        <v>686</v>
      </c>
      <c r="B97" s="15"/>
      <c r="C97" s="214"/>
      <c r="D97" s="214"/>
      <c r="E97" s="214"/>
      <c r="F97" s="214"/>
      <c r="G97" s="234"/>
      <c r="H97" s="248"/>
      <c r="I97" s="246" t="e">
        <f t="shared" si="2"/>
        <v>#DIV/0!</v>
      </c>
      <c r="J97" s="246"/>
    </row>
    <row r="98" spans="1:10" ht="16.5">
      <c r="A98" s="25" t="s">
        <v>656</v>
      </c>
      <c r="B98" s="26" t="s">
        <v>651</v>
      </c>
      <c r="C98" s="214">
        <v>130.2</v>
      </c>
      <c r="D98" s="214">
        <v>130.2</v>
      </c>
      <c r="E98" s="214">
        <v>133.2</v>
      </c>
      <c r="F98" s="214">
        <v>130</v>
      </c>
      <c r="G98" s="234">
        <v>109.4</v>
      </c>
      <c r="H98" s="248">
        <f t="shared" si="3"/>
        <v>100</v>
      </c>
      <c r="I98" s="246">
        <f t="shared" si="2"/>
        <v>102.3041474654378</v>
      </c>
      <c r="J98" s="246">
        <f t="shared" si="2"/>
        <v>97.59759759759761</v>
      </c>
    </row>
    <row r="99" spans="1:10" ht="16.5">
      <c r="A99" s="25" t="s">
        <v>650</v>
      </c>
      <c r="B99" s="26" t="s">
        <v>651</v>
      </c>
      <c r="C99" s="214">
        <v>0</v>
      </c>
      <c r="D99" s="214">
        <v>0</v>
      </c>
      <c r="E99" s="214">
        <v>0</v>
      </c>
      <c r="F99" s="214">
        <v>0</v>
      </c>
      <c r="G99" s="234">
        <v>0</v>
      </c>
      <c r="H99" s="248" t="e">
        <f t="shared" si="3"/>
        <v>#DIV/0!</v>
      </c>
      <c r="I99" s="246" t="e">
        <f t="shared" si="2"/>
        <v>#DIV/0!</v>
      </c>
      <c r="J99" s="246" t="e">
        <f t="shared" si="2"/>
        <v>#DIV/0!</v>
      </c>
    </row>
    <row r="100" spans="1:10" ht="16.5">
      <c r="A100" s="25" t="s">
        <v>652</v>
      </c>
      <c r="B100" s="26" t="s">
        <v>651</v>
      </c>
      <c r="C100" s="214">
        <v>130.2</v>
      </c>
      <c r="D100" s="214">
        <v>130.2</v>
      </c>
      <c r="E100" s="214">
        <v>133.2</v>
      </c>
      <c r="F100" s="214">
        <v>130</v>
      </c>
      <c r="G100" s="234">
        <v>107.5</v>
      </c>
      <c r="H100" s="248">
        <f t="shared" si="3"/>
        <v>100</v>
      </c>
      <c r="I100" s="246">
        <f t="shared" si="2"/>
        <v>102.3041474654378</v>
      </c>
      <c r="J100" s="246">
        <f t="shared" si="2"/>
        <v>97.59759759759761</v>
      </c>
    </row>
    <row r="101" spans="1:10" ht="16.5">
      <c r="A101" s="25" t="s">
        <v>657</v>
      </c>
      <c r="B101" s="26" t="s">
        <v>651</v>
      </c>
      <c r="C101" s="214"/>
      <c r="D101" s="214"/>
      <c r="E101" s="214"/>
      <c r="F101" s="214"/>
      <c r="G101" s="234">
        <v>0</v>
      </c>
      <c r="H101" s="248" t="e">
        <f t="shared" si="3"/>
        <v>#DIV/0!</v>
      </c>
      <c r="I101" s="246" t="e">
        <f t="shared" si="2"/>
        <v>#DIV/0!</v>
      </c>
      <c r="J101" s="246" t="e">
        <f t="shared" si="2"/>
        <v>#DIV/0!</v>
      </c>
    </row>
    <row r="102" spans="1:10" ht="16.5">
      <c r="A102" s="29" t="s">
        <v>687</v>
      </c>
      <c r="B102" s="15"/>
      <c r="C102" s="214"/>
      <c r="D102" s="214"/>
      <c r="E102" s="214"/>
      <c r="F102" s="214"/>
      <c r="G102" s="234"/>
      <c r="H102" s="248"/>
      <c r="I102" s="246" t="e">
        <f t="shared" si="2"/>
        <v>#DIV/0!</v>
      </c>
      <c r="J102" s="246"/>
    </row>
    <row r="103" spans="1:10" ht="16.5">
      <c r="A103" s="25" t="s">
        <v>656</v>
      </c>
      <c r="B103" s="26" t="s">
        <v>651</v>
      </c>
      <c r="C103" s="214">
        <v>250.9</v>
      </c>
      <c r="D103" s="214">
        <v>79.5</v>
      </c>
      <c r="E103" s="214">
        <v>224.9</v>
      </c>
      <c r="F103" s="214">
        <v>233.1</v>
      </c>
      <c r="G103" s="234">
        <v>112.4</v>
      </c>
      <c r="H103" s="248">
        <f t="shared" si="3"/>
        <v>31.68593064966122</v>
      </c>
      <c r="I103" s="246">
        <f t="shared" si="2"/>
        <v>282.8930817610063</v>
      </c>
      <c r="J103" s="246">
        <f t="shared" si="2"/>
        <v>103.64606491774123</v>
      </c>
    </row>
    <row r="104" spans="1:10" ht="16.5">
      <c r="A104" s="25" t="s">
        <v>650</v>
      </c>
      <c r="B104" s="26" t="s">
        <v>651</v>
      </c>
      <c r="C104" s="214"/>
      <c r="D104" s="214"/>
      <c r="E104" s="214"/>
      <c r="F104" s="214"/>
      <c r="G104" s="234"/>
      <c r="H104" s="248"/>
      <c r="I104" s="246" t="e">
        <f t="shared" si="2"/>
        <v>#DIV/0!</v>
      </c>
      <c r="J104" s="246"/>
    </row>
    <row r="105" spans="1:10" ht="16.5">
      <c r="A105" s="25" t="s">
        <v>652</v>
      </c>
      <c r="B105" s="26" t="s">
        <v>651</v>
      </c>
      <c r="C105" s="214">
        <v>250.9</v>
      </c>
      <c r="D105" s="214">
        <v>79.5</v>
      </c>
      <c r="E105" s="214">
        <v>224.9</v>
      </c>
      <c r="F105" s="214">
        <v>233.1</v>
      </c>
      <c r="G105" s="234">
        <v>112.4</v>
      </c>
      <c r="H105" s="248">
        <f t="shared" si="3"/>
        <v>31.68593064966122</v>
      </c>
      <c r="I105" s="246">
        <f t="shared" si="2"/>
        <v>282.8930817610063</v>
      </c>
      <c r="J105" s="246">
        <f t="shared" si="2"/>
        <v>103.64606491774123</v>
      </c>
    </row>
    <row r="106" spans="1:10" ht="16.5">
      <c r="A106" s="25" t="s">
        <v>657</v>
      </c>
      <c r="B106" s="26" t="s">
        <v>651</v>
      </c>
      <c r="C106" s="214"/>
      <c r="D106" s="214"/>
      <c r="E106" s="214"/>
      <c r="F106" s="214"/>
      <c r="G106" s="234"/>
      <c r="H106" s="248"/>
      <c r="I106" s="246" t="e">
        <f t="shared" si="2"/>
        <v>#DIV/0!</v>
      </c>
      <c r="J106" s="246"/>
    </row>
    <row r="107" spans="1:10" ht="16.5">
      <c r="A107" s="28" t="s">
        <v>688</v>
      </c>
      <c r="B107" s="15"/>
      <c r="C107" s="214"/>
      <c r="D107" s="214"/>
      <c r="E107" s="214"/>
      <c r="F107" s="214"/>
      <c r="G107" s="234"/>
      <c r="H107" s="248"/>
      <c r="I107" s="246" t="e">
        <f t="shared" si="2"/>
        <v>#DIV/0!</v>
      </c>
      <c r="J107" s="246"/>
    </row>
    <row r="108" spans="1:10" ht="16.5">
      <c r="A108" s="25" t="s">
        <v>656</v>
      </c>
      <c r="B108" s="26" t="s">
        <v>184</v>
      </c>
      <c r="C108" s="214">
        <v>8968</v>
      </c>
      <c r="D108" s="214">
        <v>8715</v>
      </c>
      <c r="E108" s="214">
        <v>8425</v>
      </c>
      <c r="F108" s="214">
        <v>8246</v>
      </c>
      <c r="G108" s="234">
        <v>102.4</v>
      </c>
      <c r="H108" s="248">
        <f t="shared" si="3"/>
        <v>97.17885816235504</v>
      </c>
      <c r="I108" s="246">
        <f t="shared" si="2"/>
        <v>96.67240390131956</v>
      </c>
      <c r="J108" s="246">
        <f t="shared" si="2"/>
        <v>97.8753709198813</v>
      </c>
    </row>
    <row r="109" spans="1:10" ht="16.5">
      <c r="A109" s="25" t="s">
        <v>650</v>
      </c>
      <c r="B109" s="26" t="s">
        <v>651</v>
      </c>
      <c r="C109" s="214">
        <v>5337</v>
      </c>
      <c r="D109" s="214">
        <v>5015</v>
      </c>
      <c r="E109" s="214">
        <v>4727</v>
      </c>
      <c r="F109" s="214">
        <v>4506</v>
      </c>
      <c r="G109" s="234">
        <v>108.2</v>
      </c>
      <c r="H109" s="248">
        <f t="shared" si="3"/>
        <v>93.96664792954843</v>
      </c>
      <c r="I109" s="246">
        <f t="shared" si="2"/>
        <v>94.25722831505483</v>
      </c>
      <c r="J109" s="246">
        <f t="shared" si="2"/>
        <v>95.32473027290035</v>
      </c>
    </row>
    <row r="110" spans="1:10" ht="16.5">
      <c r="A110" s="25" t="s">
        <v>652</v>
      </c>
      <c r="B110" s="26" t="s">
        <v>651</v>
      </c>
      <c r="C110" s="214">
        <v>3378</v>
      </c>
      <c r="D110" s="214">
        <v>3614</v>
      </c>
      <c r="E110" s="214">
        <v>3556</v>
      </c>
      <c r="F110" s="214">
        <v>3533</v>
      </c>
      <c r="G110" s="234">
        <v>93.6</v>
      </c>
      <c r="H110" s="248">
        <f t="shared" si="3"/>
        <v>106.98638247483719</v>
      </c>
      <c r="I110" s="246">
        <f t="shared" si="2"/>
        <v>98.39513004980631</v>
      </c>
      <c r="J110" s="246">
        <f t="shared" si="2"/>
        <v>99.35320584926885</v>
      </c>
    </row>
    <row r="111" spans="1:10" ht="16.5">
      <c r="A111" s="25" t="s">
        <v>657</v>
      </c>
      <c r="B111" s="26" t="s">
        <v>651</v>
      </c>
      <c r="C111" s="214">
        <v>253</v>
      </c>
      <c r="D111" s="214">
        <v>86</v>
      </c>
      <c r="E111" s="214">
        <v>142</v>
      </c>
      <c r="F111" s="214">
        <v>207</v>
      </c>
      <c r="G111" s="234">
        <v>118.2</v>
      </c>
      <c r="H111" s="248">
        <f t="shared" si="3"/>
        <v>33.99209486166008</v>
      </c>
      <c r="I111" s="246">
        <f t="shared" si="2"/>
        <v>165.11627906976744</v>
      </c>
      <c r="J111" s="246">
        <f t="shared" si="2"/>
        <v>145.77464788732394</v>
      </c>
    </row>
    <row r="112" spans="1:10" ht="16.5">
      <c r="A112" s="29" t="s">
        <v>689</v>
      </c>
      <c r="B112" s="15"/>
      <c r="C112" s="214"/>
      <c r="D112" s="214"/>
      <c r="E112" s="214"/>
      <c r="F112" s="214"/>
      <c r="G112" s="234"/>
      <c r="H112" s="248"/>
      <c r="I112" s="246" t="e">
        <f t="shared" si="2"/>
        <v>#DIV/0!</v>
      </c>
      <c r="J112" s="246"/>
    </row>
    <row r="113" spans="1:10" ht="16.5">
      <c r="A113" s="25" t="s">
        <v>656</v>
      </c>
      <c r="B113" s="26" t="s">
        <v>651</v>
      </c>
      <c r="C113" s="214">
        <v>3793</v>
      </c>
      <c r="D113" s="214">
        <v>3746</v>
      </c>
      <c r="E113" s="214">
        <v>3423</v>
      </c>
      <c r="F113" s="214">
        <v>3576</v>
      </c>
      <c r="G113" s="234">
        <v>72.3</v>
      </c>
      <c r="H113" s="248">
        <f t="shared" si="3"/>
        <v>98.760875296599</v>
      </c>
      <c r="I113" s="246">
        <f t="shared" si="2"/>
        <v>91.3774693005873</v>
      </c>
      <c r="J113" s="246">
        <f t="shared" si="2"/>
        <v>104.46976336546889</v>
      </c>
    </row>
    <row r="114" spans="1:10" ht="16.5">
      <c r="A114" s="25" t="s">
        <v>650</v>
      </c>
      <c r="B114" s="26" t="s">
        <v>651</v>
      </c>
      <c r="C114" s="214">
        <v>0</v>
      </c>
      <c r="D114" s="214">
        <v>0</v>
      </c>
      <c r="E114" s="214">
        <v>0</v>
      </c>
      <c r="F114" s="214">
        <v>0</v>
      </c>
      <c r="G114" s="234"/>
      <c r="H114" s="248" t="e">
        <f t="shared" si="3"/>
        <v>#DIV/0!</v>
      </c>
      <c r="I114" s="246" t="e">
        <f t="shared" si="2"/>
        <v>#DIV/0!</v>
      </c>
      <c r="J114" s="246" t="e">
        <f t="shared" si="2"/>
        <v>#DIV/0!</v>
      </c>
    </row>
    <row r="115" spans="1:10" ht="16.5">
      <c r="A115" s="25" t="s">
        <v>652</v>
      </c>
      <c r="B115" s="26" t="s">
        <v>651</v>
      </c>
      <c r="C115" s="214">
        <v>3497</v>
      </c>
      <c r="D115" s="214">
        <v>0</v>
      </c>
      <c r="E115" s="214">
        <v>3423</v>
      </c>
      <c r="F115" s="214">
        <v>3576</v>
      </c>
      <c r="G115" s="234">
        <v>69.8</v>
      </c>
      <c r="H115" s="248">
        <f t="shared" si="3"/>
        <v>0</v>
      </c>
      <c r="I115" s="246" t="e">
        <f t="shared" si="2"/>
        <v>#DIV/0!</v>
      </c>
      <c r="J115" s="246">
        <f t="shared" si="2"/>
        <v>104.46976336546889</v>
      </c>
    </row>
    <row r="116" spans="1:10" ht="16.5">
      <c r="A116" s="25" t="s">
        <v>657</v>
      </c>
      <c r="B116" s="26" t="s">
        <v>651</v>
      </c>
      <c r="C116" s="214">
        <v>296</v>
      </c>
      <c r="D116" s="214"/>
      <c r="E116" s="214"/>
      <c r="F116" s="214"/>
      <c r="G116" s="234">
        <v>129.3</v>
      </c>
      <c r="H116" s="248">
        <f t="shared" si="3"/>
        <v>0</v>
      </c>
      <c r="I116" s="246" t="e">
        <f t="shared" si="2"/>
        <v>#DIV/0!</v>
      </c>
      <c r="J116" s="246" t="e">
        <f t="shared" si="2"/>
        <v>#DIV/0!</v>
      </c>
    </row>
    <row r="117" spans="1:10" ht="16.5">
      <c r="A117" s="29" t="s">
        <v>690</v>
      </c>
      <c r="B117" s="15"/>
      <c r="C117" s="214"/>
      <c r="D117" s="214"/>
      <c r="E117" s="214"/>
      <c r="F117" s="214"/>
      <c r="G117" s="234"/>
      <c r="H117" s="248"/>
      <c r="I117" s="246" t="e">
        <f t="shared" si="2"/>
        <v>#DIV/0!</v>
      </c>
      <c r="J117" s="246" t="e">
        <f t="shared" si="2"/>
        <v>#DIV/0!</v>
      </c>
    </row>
    <row r="118" spans="1:10" ht="16.5">
      <c r="A118" s="25" t="s">
        <v>656</v>
      </c>
      <c r="B118" s="26" t="s">
        <v>651</v>
      </c>
      <c r="C118" s="214">
        <v>2509</v>
      </c>
      <c r="D118" s="250">
        <v>2518</v>
      </c>
      <c r="E118" s="214">
        <v>2623</v>
      </c>
      <c r="F118" s="214">
        <v>2556</v>
      </c>
      <c r="G118" s="234">
        <v>115.7</v>
      </c>
      <c r="H118" s="248">
        <f t="shared" si="3"/>
        <v>100.3587086488641</v>
      </c>
      <c r="I118" s="246">
        <f t="shared" si="2"/>
        <v>104.16997617156474</v>
      </c>
      <c r="J118" s="246">
        <f t="shared" si="2"/>
        <v>97.44567289363324</v>
      </c>
    </row>
    <row r="119" spans="1:10" ht="16.5">
      <c r="A119" s="25" t="s">
        <v>650</v>
      </c>
      <c r="B119" s="26" t="s">
        <v>651</v>
      </c>
      <c r="C119" s="214"/>
      <c r="D119" s="214"/>
      <c r="E119" s="214"/>
      <c r="F119" s="214"/>
      <c r="G119" s="234"/>
      <c r="H119" s="248"/>
      <c r="I119" s="246" t="e">
        <f t="shared" si="2"/>
        <v>#DIV/0!</v>
      </c>
      <c r="J119" s="246" t="e">
        <f t="shared" si="2"/>
        <v>#DIV/0!</v>
      </c>
    </row>
    <row r="120" spans="1:10" ht="16.5">
      <c r="A120" s="25" t="s">
        <v>652</v>
      </c>
      <c r="B120" s="26" t="s">
        <v>651</v>
      </c>
      <c r="C120" s="214">
        <v>2368</v>
      </c>
      <c r="D120" s="214">
        <v>2518</v>
      </c>
      <c r="E120" s="214">
        <v>2623</v>
      </c>
      <c r="F120" s="214">
        <v>2556</v>
      </c>
      <c r="G120" s="234">
        <v>115.9</v>
      </c>
      <c r="H120" s="248">
        <f t="shared" si="3"/>
        <v>106.33445945945945</v>
      </c>
      <c r="I120" s="246">
        <f t="shared" si="2"/>
        <v>104.16997617156474</v>
      </c>
      <c r="J120" s="246">
        <f t="shared" si="2"/>
        <v>97.44567289363324</v>
      </c>
    </row>
    <row r="121" spans="1:10" ht="16.5">
      <c r="A121" s="25" t="s">
        <v>657</v>
      </c>
      <c r="B121" s="26" t="s">
        <v>651</v>
      </c>
      <c r="C121" s="214">
        <v>141</v>
      </c>
      <c r="D121" s="214">
        <f>D118-D120</f>
        <v>0</v>
      </c>
      <c r="E121" s="214">
        <v>0</v>
      </c>
      <c r="F121" s="214">
        <v>0</v>
      </c>
      <c r="G121" s="234">
        <v>111.9</v>
      </c>
      <c r="H121" s="248">
        <f t="shared" si="3"/>
        <v>0</v>
      </c>
      <c r="I121" s="246" t="e">
        <f t="shared" si="2"/>
        <v>#DIV/0!</v>
      </c>
      <c r="J121" s="246" t="e">
        <f t="shared" si="2"/>
        <v>#DIV/0!</v>
      </c>
    </row>
    <row r="122" spans="1:10" ht="16.5">
      <c r="A122" s="29" t="s">
        <v>691</v>
      </c>
      <c r="B122" s="26" t="s">
        <v>651</v>
      </c>
      <c r="C122" s="214"/>
      <c r="D122" s="214"/>
      <c r="E122" s="214"/>
      <c r="F122" s="214"/>
      <c r="G122" s="234"/>
      <c r="H122" s="248"/>
      <c r="I122" s="246" t="e">
        <f t="shared" si="2"/>
        <v>#DIV/0!</v>
      </c>
      <c r="J122" s="246"/>
    </row>
    <row r="123" spans="1:10" ht="16.5">
      <c r="A123" s="25" t="s">
        <v>656</v>
      </c>
      <c r="B123" s="26" t="s">
        <v>651</v>
      </c>
      <c r="C123" s="214">
        <v>69569</v>
      </c>
      <c r="D123" s="214">
        <v>24187</v>
      </c>
      <c r="E123" s="214">
        <v>27609</v>
      </c>
      <c r="F123" s="214">
        <v>27405</v>
      </c>
      <c r="G123" s="234">
        <v>113.8</v>
      </c>
      <c r="H123" s="248">
        <f t="shared" si="3"/>
        <v>34.76692204861361</v>
      </c>
      <c r="I123" s="246">
        <f t="shared" si="2"/>
        <v>114.14809608467358</v>
      </c>
      <c r="J123" s="246">
        <f t="shared" si="2"/>
        <v>99.26111050744323</v>
      </c>
    </row>
    <row r="124" spans="1:10" ht="16.5">
      <c r="A124" s="25" t="s">
        <v>652</v>
      </c>
      <c r="B124" s="26" t="s">
        <v>651</v>
      </c>
      <c r="C124" s="214">
        <v>1800</v>
      </c>
      <c r="D124" s="214">
        <v>20737</v>
      </c>
      <c r="E124" s="214">
        <v>22609</v>
      </c>
      <c r="F124" s="214">
        <v>23405</v>
      </c>
      <c r="G124" s="234"/>
      <c r="H124" s="248">
        <f t="shared" si="3"/>
        <v>1152.0555555555554</v>
      </c>
      <c r="I124" s="246">
        <f t="shared" si="2"/>
        <v>109.0273424314028</v>
      </c>
      <c r="J124" s="246">
        <f t="shared" si="2"/>
        <v>103.52072183643682</v>
      </c>
    </row>
    <row r="125" spans="1:10" ht="16.5">
      <c r="A125" s="25" t="s">
        <v>657</v>
      </c>
      <c r="B125" s="26" t="s">
        <v>651</v>
      </c>
      <c r="C125" s="214">
        <v>67168</v>
      </c>
      <c r="D125" s="214">
        <v>0</v>
      </c>
      <c r="E125" s="214">
        <v>5000</v>
      </c>
      <c r="F125" s="214">
        <v>4000</v>
      </c>
      <c r="G125" s="234">
        <v>111.3</v>
      </c>
      <c r="H125" s="248">
        <f t="shared" si="3"/>
        <v>0</v>
      </c>
      <c r="I125" s="246" t="e">
        <f t="shared" si="2"/>
        <v>#DIV/0!</v>
      </c>
      <c r="J125" s="246">
        <f t="shared" si="2"/>
        <v>80</v>
      </c>
    </row>
    <row r="126" spans="1:10" ht="16.5">
      <c r="A126" s="32" t="s">
        <v>692</v>
      </c>
      <c r="B126" s="31"/>
      <c r="C126" s="214">
        <v>601</v>
      </c>
      <c r="D126" s="214">
        <v>0</v>
      </c>
      <c r="E126" s="214">
        <v>0</v>
      </c>
      <c r="F126" s="214">
        <v>0</v>
      </c>
      <c r="G126" s="234">
        <v>79.9</v>
      </c>
      <c r="H126" s="248">
        <f t="shared" si="3"/>
        <v>0</v>
      </c>
      <c r="I126" s="246" t="e">
        <f t="shared" si="2"/>
        <v>#DIV/0!</v>
      </c>
      <c r="J126" s="246" t="e">
        <f t="shared" si="2"/>
        <v>#DIV/0!</v>
      </c>
    </row>
    <row r="127" spans="1:10" ht="16.5">
      <c r="A127" s="25" t="s">
        <v>693</v>
      </c>
      <c r="B127" s="26" t="s">
        <v>694</v>
      </c>
      <c r="C127" s="214"/>
      <c r="D127" s="214">
        <v>3758</v>
      </c>
      <c r="E127" s="214">
        <v>3663</v>
      </c>
      <c r="F127" s="214">
        <v>3711</v>
      </c>
      <c r="G127" s="234"/>
      <c r="H127" s="248"/>
      <c r="I127" s="246">
        <f t="shared" si="2"/>
        <v>97.4720596061735</v>
      </c>
      <c r="J127" s="246">
        <f t="shared" si="2"/>
        <v>101.31040131040132</v>
      </c>
    </row>
    <row r="128" spans="1:10" ht="24.75" customHeight="1">
      <c r="A128" s="25" t="s">
        <v>782</v>
      </c>
      <c r="B128" s="26" t="s">
        <v>695</v>
      </c>
      <c r="C128" s="214">
        <v>4075</v>
      </c>
      <c r="D128" s="214">
        <v>717</v>
      </c>
      <c r="E128" s="214">
        <v>554</v>
      </c>
      <c r="F128" s="214">
        <v>723</v>
      </c>
      <c r="G128" s="234">
        <v>105.4</v>
      </c>
      <c r="H128" s="248">
        <f t="shared" si="3"/>
        <v>17.595092024539877</v>
      </c>
      <c r="I128" s="246">
        <f t="shared" si="2"/>
        <v>77.26638772663877</v>
      </c>
      <c r="J128" s="246">
        <f t="shared" si="2"/>
        <v>130.50541516245485</v>
      </c>
    </row>
    <row r="129" spans="1:10" ht="16.5">
      <c r="A129" s="25" t="s">
        <v>783</v>
      </c>
      <c r="B129" s="26" t="s">
        <v>695</v>
      </c>
      <c r="C129" s="214">
        <v>700</v>
      </c>
      <c r="D129" s="214"/>
      <c r="E129" s="214"/>
      <c r="F129" s="214"/>
      <c r="G129" s="234">
        <v>157.3</v>
      </c>
      <c r="H129" s="248">
        <f t="shared" si="3"/>
        <v>0</v>
      </c>
      <c r="I129" s="246" t="e">
        <f t="shared" si="2"/>
        <v>#DIV/0!</v>
      </c>
      <c r="J129" s="246" t="e">
        <f t="shared" si="2"/>
        <v>#DIV/0!</v>
      </c>
    </row>
    <row r="130" spans="1:10" ht="16.5">
      <c r="A130" s="25" t="s">
        <v>696</v>
      </c>
      <c r="B130" s="26" t="s">
        <v>694</v>
      </c>
      <c r="C130" s="214"/>
      <c r="D130" s="214"/>
      <c r="E130" s="214"/>
      <c r="F130" s="214"/>
      <c r="G130" s="234"/>
      <c r="H130" s="248"/>
      <c r="I130" s="246" t="e">
        <f t="shared" si="2"/>
        <v>#DIV/0!</v>
      </c>
      <c r="J130" s="246"/>
    </row>
    <row r="131" spans="1:10" ht="16.5">
      <c r="A131" s="25" t="s">
        <v>697</v>
      </c>
      <c r="B131" s="26" t="s">
        <v>108</v>
      </c>
      <c r="C131" s="214"/>
      <c r="D131" s="214"/>
      <c r="E131" s="214"/>
      <c r="F131" s="214"/>
      <c r="G131" s="234"/>
      <c r="H131" s="248"/>
      <c r="I131" s="246" t="e">
        <f t="shared" si="2"/>
        <v>#DIV/0!</v>
      </c>
      <c r="J131" s="246"/>
    </row>
    <row r="132" spans="1:10" ht="16.5">
      <c r="A132" s="28" t="s">
        <v>699</v>
      </c>
      <c r="B132" s="26"/>
      <c r="C132" s="214"/>
      <c r="D132" s="214"/>
      <c r="E132" s="214"/>
      <c r="F132" s="214"/>
      <c r="G132" s="234"/>
      <c r="H132" s="248"/>
      <c r="I132" s="246" t="e">
        <f t="shared" si="2"/>
        <v>#DIV/0!</v>
      </c>
      <c r="J132" s="246"/>
    </row>
    <row r="133" spans="1:10" ht="16.5">
      <c r="A133" s="25" t="s">
        <v>700</v>
      </c>
      <c r="B133" s="26" t="s">
        <v>701</v>
      </c>
      <c r="C133" s="214"/>
      <c r="D133" s="214">
        <v>5.9</v>
      </c>
      <c r="E133" s="214">
        <v>7.8</v>
      </c>
      <c r="F133" s="214">
        <v>8.6</v>
      </c>
      <c r="G133" s="234"/>
      <c r="H133" s="248"/>
      <c r="I133" s="246">
        <f t="shared" si="2"/>
        <v>132.20338983050846</v>
      </c>
      <c r="J133" s="246">
        <f t="shared" si="2"/>
        <v>110.25641025641026</v>
      </c>
    </row>
    <row r="134" spans="1:10" ht="16.5">
      <c r="A134" s="25" t="s">
        <v>498</v>
      </c>
      <c r="B134" s="26" t="s">
        <v>694</v>
      </c>
      <c r="C134" s="214">
        <v>4.4</v>
      </c>
      <c r="D134" s="214"/>
      <c r="E134" s="214"/>
      <c r="F134" s="214"/>
      <c r="G134" s="234">
        <v>104.8</v>
      </c>
      <c r="H134" s="248">
        <f t="shared" si="3"/>
        <v>0</v>
      </c>
      <c r="I134" s="246" t="e">
        <f t="shared" si="2"/>
        <v>#DIV/0!</v>
      </c>
      <c r="J134" s="246" t="e">
        <f t="shared" si="2"/>
        <v>#DIV/0!</v>
      </c>
    </row>
    <row r="135" spans="1:10" ht="33">
      <c r="A135" s="28" t="s">
        <v>499</v>
      </c>
      <c r="B135" s="26"/>
      <c r="C135" s="214"/>
      <c r="D135" s="214"/>
      <c r="E135" s="214"/>
      <c r="F135" s="214"/>
      <c r="G135" s="234"/>
      <c r="H135" s="248" t="e">
        <f t="shared" si="3"/>
        <v>#DIV/0!</v>
      </c>
      <c r="I135" s="246" t="e">
        <f aca="true" t="shared" si="4" ref="I135:J150">E135/D135*100</f>
        <v>#DIV/0!</v>
      </c>
      <c r="J135" s="246"/>
    </row>
    <row r="136" spans="1:10" ht="16.5">
      <c r="A136" s="25" t="s">
        <v>702</v>
      </c>
      <c r="B136" s="26" t="s">
        <v>108</v>
      </c>
      <c r="C136" s="214">
        <v>404</v>
      </c>
      <c r="D136" s="214">
        <v>402</v>
      </c>
      <c r="E136" s="214">
        <v>402</v>
      </c>
      <c r="F136" s="214">
        <v>393</v>
      </c>
      <c r="G136" s="234">
        <v>0</v>
      </c>
      <c r="H136" s="248">
        <f>D136/C136*100</f>
        <v>99.5049504950495</v>
      </c>
      <c r="I136" s="246">
        <f t="shared" si="4"/>
        <v>100</v>
      </c>
      <c r="J136" s="246">
        <f t="shared" si="4"/>
        <v>97.76119402985076</v>
      </c>
    </row>
    <row r="137" spans="1:10" ht="16.5">
      <c r="A137" s="25" t="s">
        <v>500</v>
      </c>
      <c r="C137" s="214"/>
      <c r="D137" s="214">
        <v>556</v>
      </c>
      <c r="E137" s="214">
        <v>642</v>
      </c>
      <c r="F137" s="214">
        <v>632</v>
      </c>
      <c r="G137" s="234"/>
      <c r="H137" s="248" t="e">
        <f aca="true" t="shared" si="5" ref="H137:H151">D137/C137*100</f>
        <v>#DIV/0!</v>
      </c>
      <c r="I137" s="246">
        <f t="shared" si="4"/>
        <v>115.46762589928056</v>
      </c>
      <c r="J137" s="246">
        <f t="shared" si="4"/>
        <v>98.4423676012461</v>
      </c>
    </row>
    <row r="138" spans="1:10" ht="16.5">
      <c r="A138" s="25" t="s">
        <v>501</v>
      </c>
      <c r="B138" s="26" t="s">
        <v>651</v>
      </c>
      <c r="C138" s="214">
        <v>179</v>
      </c>
      <c r="D138" s="214">
        <v>172</v>
      </c>
      <c r="E138" s="214">
        <v>172</v>
      </c>
      <c r="F138" s="214">
        <v>160</v>
      </c>
      <c r="G138" s="234"/>
      <c r="H138" s="248">
        <f t="shared" si="5"/>
        <v>96.08938547486034</v>
      </c>
      <c r="I138" s="246">
        <f t="shared" si="4"/>
        <v>100</v>
      </c>
      <c r="J138" s="246">
        <f t="shared" si="4"/>
        <v>93.02325581395348</v>
      </c>
    </row>
    <row r="139" spans="1:10" ht="16.5">
      <c r="A139" s="25" t="s">
        <v>502</v>
      </c>
      <c r="B139" s="26" t="s">
        <v>651</v>
      </c>
      <c r="C139" s="214">
        <v>245</v>
      </c>
      <c r="D139" s="214">
        <v>245</v>
      </c>
      <c r="E139" s="214">
        <v>245</v>
      </c>
      <c r="F139" s="214">
        <v>240</v>
      </c>
      <c r="G139" s="234">
        <v>100</v>
      </c>
      <c r="H139" s="248">
        <f t="shared" si="5"/>
        <v>100</v>
      </c>
      <c r="I139" s="246">
        <f t="shared" si="4"/>
        <v>100</v>
      </c>
      <c r="J139" s="246">
        <f t="shared" si="4"/>
        <v>97.95918367346938</v>
      </c>
    </row>
    <row r="140" spans="1:10" ht="16.5">
      <c r="A140" s="25" t="s">
        <v>503</v>
      </c>
      <c r="B140" s="26" t="s">
        <v>651</v>
      </c>
      <c r="C140" s="214">
        <v>225</v>
      </c>
      <c r="D140" s="214">
        <v>139</v>
      </c>
      <c r="E140" s="214">
        <v>225</v>
      </c>
      <c r="F140" s="214">
        <v>222</v>
      </c>
      <c r="G140" s="234">
        <v>100</v>
      </c>
      <c r="H140" s="248">
        <f t="shared" si="5"/>
        <v>61.77777777777778</v>
      </c>
      <c r="I140" s="246">
        <f t="shared" si="4"/>
        <v>161.8705035971223</v>
      </c>
      <c r="J140" s="246">
        <f t="shared" si="4"/>
        <v>98.66666666666667</v>
      </c>
    </row>
    <row r="141" spans="1:10" ht="16.5">
      <c r="A141" s="25" t="s">
        <v>504</v>
      </c>
      <c r="B141" s="26" t="s">
        <v>651</v>
      </c>
      <c r="C141" s="214">
        <v>165</v>
      </c>
      <c r="D141" s="214">
        <v>165</v>
      </c>
      <c r="E141" s="214">
        <v>165</v>
      </c>
      <c r="F141" s="214">
        <v>163</v>
      </c>
      <c r="G141" s="234">
        <v>99.4</v>
      </c>
      <c r="H141" s="248">
        <f t="shared" si="5"/>
        <v>100</v>
      </c>
      <c r="I141" s="246">
        <f t="shared" si="4"/>
        <v>100</v>
      </c>
      <c r="J141" s="246">
        <f t="shared" si="4"/>
        <v>98.7878787878788</v>
      </c>
    </row>
    <row r="142" spans="1:10" ht="16.5">
      <c r="A142" s="25" t="s">
        <v>703</v>
      </c>
      <c r="B142" s="26" t="s">
        <v>651</v>
      </c>
      <c r="C142" s="214">
        <v>157</v>
      </c>
      <c r="D142" s="214">
        <v>157</v>
      </c>
      <c r="E142" s="214">
        <v>157</v>
      </c>
      <c r="F142" s="214">
        <v>155</v>
      </c>
      <c r="G142" s="234">
        <v>100</v>
      </c>
      <c r="H142" s="248">
        <f t="shared" si="5"/>
        <v>100</v>
      </c>
      <c r="I142" s="246">
        <f t="shared" si="4"/>
        <v>100</v>
      </c>
      <c r="J142" s="246">
        <f t="shared" si="4"/>
        <v>98.72611464968153</v>
      </c>
    </row>
    <row r="143" spans="1:10" ht="16.5">
      <c r="A143" s="25" t="s">
        <v>704</v>
      </c>
      <c r="B143" s="26" t="s">
        <v>651</v>
      </c>
      <c r="C143" s="214">
        <v>8</v>
      </c>
      <c r="D143" s="214">
        <v>8</v>
      </c>
      <c r="E143" s="214">
        <v>8</v>
      </c>
      <c r="F143" s="214">
        <v>8</v>
      </c>
      <c r="G143" s="234">
        <v>88.9</v>
      </c>
      <c r="H143" s="248">
        <f t="shared" si="5"/>
        <v>100</v>
      </c>
      <c r="I143" s="246">
        <f t="shared" si="4"/>
        <v>100</v>
      </c>
      <c r="J143" s="246">
        <f t="shared" si="4"/>
        <v>100</v>
      </c>
    </row>
    <row r="144" spans="1:10" ht="33">
      <c r="A144" s="28" t="s">
        <v>705</v>
      </c>
      <c r="B144" s="26"/>
      <c r="C144" s="214"/>
      <c r="D144" s="214"/>
      <c r="E144" s="214"/>
      <c r="F144" s="214"/>
      <c r="G144" s="234"/>
      <c r="H144" s="248" t="e">
        <f t="shared" si="5"/>
        <v>#DIV/0!</v>
      </c>
      <c r="I144" s="246" t="e">
        <f t="shared" si="4"/>
        <v>#DIV/0!</v>
      </c>
      <c r="J144" s="246"/>
    </row>
    <row r="145" spans="1:10" ht="33">
      <c r="A145" s="25" t="s">
        <v>706</v>
      </c>
      <c r="B145" s="26" t="s">
        <v>649</v>
      </c>
      <c r="C145" s="214"/>
      <c r="D145" s="214">
        <v>15</v>
      </c>
      <c r="E145" s="214">
        <v>14</v>
      </c>
      <c r="F145" s="214">
        <v>25</v>
      </c>
      <c r="G145" s="234"/>
      <c r="H145" s="248" t="e">
        <f t="shared" si="5"/>
        <v>#DIV/0!</v>
      </c>
      <c r="I145" s="246">
        <f t="shared" si="4"/>
        <v>93.33333333333333</v>
      </c>
      <c r="J145" s="246">
        <f t="shared" si="4"/>
        <v>178.57142857142858</v>
      </c>
    </row>
    <row r="146" spans="1:10" ht="33">
      <c r="A146" s="25" t="s">
        <v>707</v>
      </c>
      <c r="B146" s="26" t="s">
        <v>649</v>
      </c>
      <c r="C146" s="214">
        <v>14</v>
      </c>
      <c r="D146" s="214">
        <v>2</v>
      </c>
      <c r="E146" s="214">
        <v>0</v>
      </c>
      <c r="F146" s="214">
        <v>0</v>
      </c>
      <c r="G146" s="234">
        <v>77.8</v>
      </c>
      <c r="H146" s="248">
        <f t="shared" si="5"/>
        <v>14.285714285714285</v>
      </c>
      <c r="I146" s="246">
        <f t="shared" si="4"/>
        <v>0</v>
      </c>
      <c r="J146" s="246" t="e">
        <f t="shared" si="4"/>
        <v>#DIV/0!</v>
      </c>
    </row>
    <row r="147" spans="1:10" ht="16.5">
      <c r="A147" s="25" t="s">
        <v>708</v>
      </c>
      <c r="B147" s="26" t="s">
        <v>742</v>
      </c>
      <c r="C147" s="214">
        <v>5</v>
      </c>
      <c r="D147" s="214">
        <v>59144</v>
      </c>
      <c r="E147" s="214">
        <v>208318</v>
      </c>
      <c r="F147" s="214">
        <v>107178</v>
      </c>
      <c r="G147" s="234">
        <v>250</v>
      </c>
      <c r="H147" s="251">
        <f t="shared" si="5"/>
        <v>1182880</v>
      </c>
      <c r="I147" s="245">
        <f t="shared" si="4"/>
        <v>352.22169619910727</v>
      </c>
      <c r="J147" s="246">
        <f t="shared" si="4"/>
        <v>51.449226663082406</v>
      </c>
    </row>
    <row r="148" spans="1:10" ht="33">
      <c r="A148" s="25" t="s">
        <v>710</v>
      </c>
      <c r="B148" s="26" t="s">
        <v>658</v>
      </c>
      <c r="C148" s="214">
        <v>86226</v>
      </c>
      <c r="D148" s="214">
        <v>28.8</v>
      </c>
      <c r="E148" s="214">
        <v>31.2</v>
      </c>
      <c r="F148" s="214">
        <v>30</v>
      </c>
      <c r="G148" s="234">
        <v>142.4</v>
      </c>
      <c r="H148" s="248">
        <f t="shared" si="5"/>
        <v>0.03340059842738849</v>
      </c>
      <c r="I148" s="246">
        <f t="shared" si="4"/>
        <v>108.33333333333333</v>
      </c>
      <c r="J148" s="246">
        <f t="shared" si="4"/>
        <v>96.15384615384616</v>
      </c>
    </row>
    <row r="149" spans="1:10" ht="33">
      <c r="A149" s="28" t="s">
        <v>711</v>
      </c>
      <c r="B149" s="26" t="s">
        <v>712</v>
      </c>
      <c r="C149" s="214">
        <v>27.5</v>
      </c>
      <c r="D149" s="214">
        <v>1019422</v>
      </c>
      <c r="E149" s="214">
        <v>1103270</v>
      </c>
      <c r="F149" s="214">
        <v>1181414</v>
      </c>
      <c r="G149" s="234">
        <v>95.8</v>
      </c>
      <c r="H149" s="251">
        <f t="shared" si="5"/>
        <v>3706989.090909091</v>
      </c>
      <c r="I149" s="251">
        <f t="shared" si="4"/>
        <v>108.22505302024088</v>
      </c>
      <c r="J149" s="246">
        <f t="shared" si="4"/>
        <v>107.08294433819464</v>
      </c>
    </row>
    <row r="150" spans="1:10" ht="16.5">
      <c r="A150" s="25" t="s">
        <v>713</v>
      </c>
      <c r="B150" s="26" t="s">
        <v>658</v>
      </c>
      <c r="C150" s="214">
        <v>1003167</v>
      </c>
      <c r="D150" s="214">
        <v>32.9</v>
      </c>
      <c r="E150" s="214">
        <v>36</v>
      </c>
      <c r="F150" s="214">
        <v>40</v>
      </c>
      <c r="G150" s="234">
        <v>241.1</v>
      </c>
      <c r="H150" s="248">
        <f t="shared" si="5"/>
        <v>0.0032796134641590083</v>
      </c>
      <c r="I150" s="246">
        <f t="shared" si="4"/>
        <v>109.42249240121582</v>
      </c>
      <c r="J150" s="246">
        <f t="shared" si="4"/>
        <v>111.11111111111111</v>
      </c>
    </row>
    <row r="151" spans="1:10" ht="66">
      <c r="A151" s="25" t="s">
        <v>714</v>
      </c>
      <c r="B151" s="31"/>
      <c r="C151" s="214">
        <v>24.7</v>
      </c>
      <c r="D151" s="214"/>
      <c r="E151" s="214"/>
      <c r="F151" s="214"/>
      <c r="G151" s="234">
        <v>133.5</v>
      </c>
      <c r="H151" s="248">
        <f t="shared" si="5"/>
        <v>0</v>
      </c>
      <c r="I151" s="236"/>
      <c r="J151" s="246"/>
    </row>
    <row r="152" spans="1:10" ht="23.25" customHeight="1">
      <c r="A152" s="29" t="s">
        <v>186</v>
      </c>
      <c r="B152" s="26" t="s">
        <v>670</v>
      </c>
      <c r="C152" s="214"/>
      <c r="D152" s="214"/>
      <c r="E152" s="214"/>
      <c r="F152" s="214"/>
      <c r="G152" s="234"/>
      <c r="H152" s="236"/>
      <c r="I152" s="236"/>
      <c r="J152" s="246"/>
    </row>
    <row r="153" spans="1:10" ht="16.5">
      <c r="A153" s="32" t="s">
        <v>715</v>
      </c>
      <c r="B153" s="31"/>
      <c r="C153" s="214"/>
      <c r="D153" s="214"/>
      <c r="E153" s="214"/>
      <c r="F153" s="214"/>
      <c r="G153" s="234"/>
      <c r="H153" s="236"/>
      <c r="I153" s="236"/>
      <c r="J153" s="246"/>
    </row>
    <row r="154" spans="1:10" ht="33">
      <c r="A154" s="30" t="s">
        <v>716</v>
      </c>
      <c r="C154" s="214"/>
      <c r="D154" s="214"/>
      <c r="E154" s="214"/>
      <c r="F154" s="214"/>
      <c r="G154" s="234"/>
      <c r="H154" s="236"/>
      <c r="I154" s="236"/>
      <c r="J154" s="246"/>
    </row>
    <row r="155" spans="1:10" ht="33">
      <c r="A155" s="29" t="s">
        <v>186</v>
      </c>
      <c r="B155" s="26" t="s">
        <v>185</v>
      </c>
      <c r="C155" s="214"/>
      <c r="D155" s="214"/>
      <c r="E155" s="214"/>
      <c r="F155" s="214"/>
      <c r="G155" s="234"/>
      <c r="H155" s="236"/>
      <c r="I155" s="236"/>
      <c r="J155" s="246"/>
    </row>
    <row r="156" spans="1:10" ht="33">
      <c r="A156" s="30" t="s">
        <v>717</v>
      </c>
      <c r="C156" s="252"/>
      <c r="D156" s="252"/>
      <c r="E156" s="214"/>
      <c r="F156" s="214"/>
      <c r="G156" s="234"/>
      <c r="H156" s="236"/>
      <c r="I156" s="236"/>
      <c r="J156" s="246"/>
    </row>
    <row r="157" spans="1:10" ht="15.75" customHeight="1">
      <c r="A157" s="29" t="s">
        <v>186</v>
      </c>
      <c r="B157" s="31" t="s">
        <v>658</v>
      </c>
      <c r="C157" s="214"/>
      <c r="D157" s="214"/>
      <c r="E157" s="214"/>
      <c r="F157" s="214"/>
      <c r="G157" s="234"/>
      <c r="H157" s="236"/>
      <c r="I157" s="236"/>
      <c r="J157" s="246"/>
    </row>
    <row r="158" spans="1:10" ht="18" customHeight="1">
      <c r="A158" s="30" t="s">
        <v>718</v>
      </c>
      <c r="C158" s="252"/>
      <c r="D158" s="252"/>
      <c r="E158" s="214"/>
      <c r="F158" s="214"/>
      <c r="G158" s="234"/>
      <c r="H158" s="236"/>
      <c r="I158" s="236"/>
      <c r="J158" s="246"/>
    </row>
    <row r="159" spans="1:10" ht="18" customHeight="1">
      <c r="A159" s="29" t="s">
        <v>186</v>
      </c>
      <c r="B159" s="31" t="s">
        <v>658</v>
      </c>
      <c r="C159" s="252"/>
      <c r="D159" s="252"/>
      <c r="E159" s="214"/>
      <c r="F159" s="214"/>
      <c r="G159" s="234"/>
      <c r="H159" s="236"/>
      <c r="I159" s="236"/>
      <c r="J159" s="246"/>
    </row>
    <row r="160" spans="1:10" ht="12.75" customHeight="1">
      <c r="A160" s="21"/>
      <c r="B160" s="21"/>
      <c r="C160" s="252"/>
      <c r="D160" s="252"/>
      <c r="E160" s="214"/>
      <c r="F160" s="214"/>
      <c r="G160" s="234"/>
      <c r="H160" s="236"/>
      <c r="I160" s="236"/>
      <c r="J160" s="246"/>
    </row>
    <row r="161" spans="1:10" ht="13.5" customHeight="1">
      <c r="A161" s="21"/>
      <c r="B161" s="21"/>
      <c r="C161" s="205"/>
      <c r="D161" s="205"/>
      <c r="E161" s="205"/>
      <c r="F161" s="205"/>
      <c r="G161" s="205"/>
      <c r="H161" s="205"/>
      <c r="I161" s="205"/>
      <c r="J161" s="205"/>
    </row>
    <row r="162" spans="1:2" ht="12.75">
      <c r="A162" s="21"/>
      <c r="B162" s="21"/>
    </row>
    <row r="163" spans="1:2" ht="12.75">
      <c r="A163" s="21"/>
      <c r="B163" s="21"/>
    </row>
    <row r="164" spans="1:2" ht="12.75">
      <c r="A164" s="21"/>
      <c r="B164" s="21"/>
    </row>
    <row r="165" spans="1:2" ht="12.75" customHeight="1">
      <c r="A165" s="21"/>
      <c r="B165" s="21"/>
    </row>
    <row r="166" spans="1:2" ht="13.5" customHeight="1">
      <c r="A166" s="21"/>
      <c r="B166" s="21"/>
    </row>
    <row r="167" spans="1:2" ht="12.75" customHeight="1">
      <c r="A167" s="21"/>
      <c r="B167" s="21"/>
    </row>
    <row r="168" spans="1:2" ht="13.5" customHeight="1">
      <c r="A168" s="21"/>
      <c r="B168" s="21"/>
    </row>
    <row r="169" spans="1:2" ht="12.75" customHeight="1">
      <c r="A169" s="21"/>
      <c r="B169" s="21"/>
    </row>
    <row r="170" spans="1:2" ht="13.5" customHeight="1">
      <c r="A170" s="21"/>
      <c r="B170" s="21"/>
    </row>
    <row r="171" spans="1:2" ht="12.75" customHeight="1">
      <c r="A171" s="21"/>
      <c r="B171" s="21"/>
    </row>
    <row r="172" spans="1:2" ht="13.5" customHeight="1">
      <c r="A172" s="21"/>
      <c r="B172" s="21"/>
    </row>
    <row r="173" spans="1:2" ht="12.75" customHeight="1">
      <c r="A173" s="21"/>
      <c r="B173" s="21"/>
    </row>
    <row r="174" spans="1:2" ht="13.5" customHeight="1">
      <c r="A174" s="21"/>
      <c r="B174" s="21"/>
    </row>
    <row r="175" spans="1:2" ht="12.75" customHeight="1">
      <c r="A175" s="21"/>
      <c r="B175" s="21"/>
    </row>
    <row r="176" ht="13.5" customHeight="1"/>
    <row r="177" ht="12.75" customHeight="1"/>
    <row r="178" ht="13.5" customHeight="1"/>
    <row r="179" ht="12.75" customHeight="1"/>
    <row r="180" ht="13.5" customHeight="1"/>
    <row r="181" ht="12.75" customHeight="1"/>
    <row r="182" ht="13.5" customHeight="1"/>
    <row r="183" ht="12.75" customHeight="1"/>
    <row r="184" ht="13.5" customHeight="1"/>
    <row r="185" ht="12.75" customHeight="1"/>
    <row r="186" ht="13.5" customHeight="1"/>
    <row r="187" ht="12.75" customHeight="1"/>
    <row r="188" ht="13.5" customHeight="1"/>
    <row r="189" ht="12.75" customHeight="1"/>
    <row r="190" ht="13.5" customHeight="1"/>
    <row r="191" ht="12.75" customHeight="1"/>
    <row r="192" ht="13.5" customHeight="1"/>
    <row r="193" ht="12.75" customHeight="1"/>
    <row r="194" ht="13.5" customHeight="1"/>
    <row r="195" ht="12.75" customHeight="1"/>
    <row r="196" ht="13.5" customHeight="1"/>
    <row r="197" ht="12.75" customHeight="1"/>
    <row r="198" ht="13.5" customHeight="1"/>
    <row r="199" ht="12.75" customHeight="1"/>
    <row r="200" ht="13.5" customHeight="1"/>
    <row r="201" ht="12.75" customHeight="1"/>
    <row r="202" ht="13.5" customHeight="1"/>
    <row r="203" ht="12.75" customHeight="1"/>
    <row r="204" ht="13.5" customHeight="1"/>
    <row r="205" ht="12.75" customHeight="1"/>
    <row r="206" ht="13.5" customHeight="1"/>
    <row r="207" ht="12.75" customHeight="1"/>
    <row r="208" ht="12.75" customHeight="1"/>
    <row r="209" ht="13.5" customHeight="1"/>
    <row r="210" ht="12.75" customHeight="1"/>
    <row r="211" ht="13.5" customHeight="1"/>
    <row r="212" ht="12.75" customHeight="1"/>
    <row r="213" ht="13.5" customHeight="1"/>
    <row r="214" ht="12.75" customHeight="1"/>
    <row r="215" ht="13.5" customHeight="1"/>
    <row r="216" ht="12.75" customHeight="1"/>
    <row r="217" ht="13.5" customHeight="1"/>
    <row r="218" ht="12.75" customHeight="1"/>
    <row r="219" ht="13.5" customHeight="1"/>
    <row r="220" ht="12.75" customHeight="1"/>
    <row r="221" ht="13.5" customHeight="1"/>
    <row r="222" ht="12.75" customHeight="1"/>
    <row r="223" ht="13.5" customHeight="1"/>
    <row r="224" ht="12.75" customHeight="1"/>
    <row r="225" ht="13.5" customHeight="1"/>
    <row r="226" ht="12.75" customHeight="1"/>
    <row r="227" ht="13.5" customHeight="1"/>
    <row r="228" ht="12.75" customHeight="1"/>
    <row r="229" ht="12.75" customHeight="1"/>
    <row r="230" ht="13.5" customHeight="1"/>
    <row r="231" ht="12.75" customHeight="1"/>
    <row r="232" ht="13.5" customHeight="1"/>
    <row r="233" ht="12.75" customHeight="1"/>
    <row r="234" ht="13.5" customHeight="1"/>
    <row r="235" ht="12.75" customHeight="1"/>
    <row r="236" ht="13.5" customHeight="1"/>
    <row r="237" ht="12.75" customHeight="1"/>
    <row r="238" ht="13.5" customHeight="1"/>
    <row r="239" ht="12.75" customHeight="1"/>
    <row r="240" ht="13.5" customHeight="1"/>
    <row r="241" ht="12.75" customHeight="1"/>
    <row r="242" ht="13.5" customHeight="1"/>
    <row r="243" ht="12.75" customHeight="1"/>
    <row r="244" ht="13.5" customHeight="1"/>
    <row r="253" ht="36" customHeight="1"/>
    <row r="254" ht="13.5" customHeight="1"/>
    <row r="267" ht="36" customHeight="1"/>
    <row r="268" ht="13.5" customHeight="1"/>
  </sheetData>
  <sheetProtection/>
  <mergeCells count="6">
    <mergeCell ref="A1:J1"/>
    <mergeCell ref="A2:J2"/>
    <mergeCell ref="A3:A4"/>
    <mergeCell ref="B3:B4"/>
    <mergeCell ref="C3:F3"/>
    <mergeCell ref="G3:J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Normal="75" zoomScaleSheetLayoutView="100" zoomScalePageLayoutView="0" workbookViewId="0" topLeftCell="A1">
      <pane ySplit="5" topLeftCell="A6" activePane="bottomLeft" state="frozen"/>
      <selection pane="topLeft" activeCell="D95" sqref="D95"/>
      <selection pane="bottomLeft" activeCell="I44" sqref="I44"/>
    </sheetView>
  </sheetViews>
  <sheetFormatPr defaultColWidth="8.875" defaultRowHeight="12.75"/>
  <cols>
    <col min="1" max="1" width="56.75390625" style="113" customWidth="1"/>
    <col min="2" max="2" width="28.25390625" style="113" customWidth="1"/>
    <col min="3" max="3" width="11.75390625" style="113" customWidth="1"/>
    <col min="4" max="4" width="9.00390625" style="113" bestFit="1" customWidth="1"/>
    <col min="5" max="6" width="10.25390625" style="113" bestFit="1" customWidth="1"/>
    <col min="7" max="7" width="8.875" style="113" customWidth="1"/>
    <col min="8" max="8" width="35.125" style="113" customWidth="1"/>
    <col min="9" max="9" width="10.00390625" style="113" customWidth="1"/>
    <col min="10" max="16384" width="8.875" style="113" customWidth="1"/>
  </cols>
  <sheetData>
    <row r="1" spans="1:7" ht="15" customHeight="1">
      <c r="A1" s="265" t="s">
        <v>102</v>
      </c>
      <c r="B1" s="321"/>
      <c r="C1" s="321"/>
      <c r="D1" s="321"/>
      <c r="E1" s="321"/>
      <c r="F1" s="321"/>
      <c r="G1" s="321"/>
    </row>
    <row r="2" spans="1:7" ht="22.5" customHeight="1">
      <c r="A2" s="322" t="s">
        <v>728</v>
      </c>
      <c r="B2" s="322"/>
      <c r="C2" s="322"/>
      <c r="D2" s="322"/>
      <c r="E2" s="322"/>
      <c r="F2" s="322"/>
      <c r="G2" s="322"/>
    </row>
    <row r="3" spans="1:7" ht="18.75" customHeight="1">
      <c r="A3" s="323" t="s">
        <v>727</v>
      </c>
      <c r="B3" s="323" t="s">
        <v>598</v>
      </c>
      <c r="C3" s="319" t="s">
        <v>560</v>
      </c>
      <c r="D3" s="320"/>
      <c r="E3" s="320"/>
      <c r="F3" s="320"/>
      <c r="G3" s="320"/>
    </row>
    <row r="4" spans="1:7" ht="16.5">
      <c r="A4" s="324"/>
      <c r="B4" s="324"/>
      <c r="C4" s="23">
        <v>2012</v>
      </c>
      <c r="D4" s="23">
        <v>2013</v>
      </c>
      <c r="E4" s="23">
        <v>2014</v>
      </c>
      <c r="F4" s="23">
        <v>2015</v>
      </c>
      <c r="G4" s="43"/>
    </row>
    <row r="5" spans="1:7" ht="16.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</row>
    <row r="6" spans="1:7" ht="47.25">
      <c r="A6" s="60" t="s">
        <v>187</v>
      </c>
      <c r="B6" s="74" t="s">
        <v>712</v>
      </c>
      <c r="C6" s="253">
        <v>1045.1</v>
      </c>
      <c r="D6" s="232"/>
      <c r="E6" s="232"/>
      <c r="F6" s="232">
        <v>991031</v>
      </c>
      <c r="G6" s="425"/>
    </row>
    <row r="7" spans="1:7" ht="31.5">
      <c r="A7" s="60" t="s">
        <v>188</v>
      </c>
      <c r="B7" s="74" t="s">
        <v>725</v>
      </c>
      <c r="C7" s="232" t="s">
        <v>877</v>
      </c>
      <c r="D7" s="232"/>
      <c r="E7" s="232"/>
      <c r="F7" s="232"/>
      <c r="G7" s="425"/>
    </row>
    <row r="8" spans="1:7" ht="63">
      <c r="A8" s="60" t="s">
        <v>189</v>
      </c>
      <c r="B8" s="74" t="s">
        <v>712</v>
      </c>
      <c r="C8" s="232">
        <v>995600</v>
      </c>
      <c r="D8" s="232">
        <v>610115</v>
      </c>
      <c r="E8" s="232">
        <v>1665662</v>
      </c>
      <c r="F8" s="232">
        <v>991031</v>
      </c>
      <c r="G8" s="425"/>
    </row>
    <row r="9" spans="1:7" ht="16.5">
      <c r="A9" s="68" t="s">
        <v>726</v>
      </c>
      <c r="B9" s="74"/>
      <c r="C9" s="232"/>
      <c r="D9" s="232"/>
      <c r="E9" s="232"/>
      <c r="F9" s="232"/>
      <c r="G9" s="425"/>
    </row>
    <row r="10" spans="1:7" ht="16.5">
      <c r="A10" s="153" t="s">
        <v>151</v>
      </c>
      <c r="B10" s="132"/>
      <c r="C10" s="426"/>
      <c r="D10" s="426"/>
      <c r="E10" s="426"/>
      <c r="F10" s="426"/>
      <c r="G10" s="71"/>
    </row>
    <row r="11" spans="1:7" ht="16.5">
      <c r="A11" s="60" t="s">
        <v>190</v>
      </c>
      <c r="B11" s="74" t="s">
        <v>712</v>
      </c>
      <c r="C11" s="426"/>
      <c r="D11" s="426">
        <v>563977</v>
      </c>
      <c r="E11" s="426"/>
      <c r="F11" s="426">
        <v>991031</v>
      </c>
      <c r="G11" s="71"/>
    </row>
    <row r="12" spans="1:7" ht="16.5">
      <c r="A12" s="60" t="s">
        <v>191</v>
      </c>
      <c r="B12" s="74" t="s">
        <v>712</v>
      </c>
      <c r="C12" s="426">
        <v>12390</v>
      </c>
      <c r="D12" s="426">
        <v>46392</v>
      </c>
      <c r="E12" s="426"/>
      <c r="F12" s="426">
        <v>41462</v>
      </c>
      <c r="G12" s="71"/>
    </row>
    <row r="13" spans="1:7" ht="16.5">
      <c r="A13" s="60" t="s">
        <v>192</v>
      </c>
      <c r="B13" s="74" t="s">
        <v>712</v>
      </c>
      <c r="C13" s="426">
        <v>547</v>
      </c>
      <c r="D13" s="426">
        <v>3234</v>
      </c>
      <c r="E13" s="426">
        <v>921</v>
      </c>
      <c r="F13" s="430" t="s">
        <v>903</v>
      </c>
      <c r="G13" s="71"/>
    </row>
    <row r="14" spans="1:7" ht="16.5">
      <c r="A14" s="60" t="s">
        <v>193</v>
      </c>
      <c r="B14" s="74" t="s">
        <v>712</v>
      </c>
      <c r="C14" s="426">
        <v>11843</v>
      </c>
      <c r="D14" s="426">
        <v>43158</v>
      </c>
      <c r="E14" s="426">
        <v>5603</v>
      </c>
      <c r="F14" s="426">
        <v>40288</v>
      </c>
      <c r="G14" s="71"/>
    </row>
    <row r="15" spans="1:7" ht="16.5">
      <c r="A15" s="60" t="s">
        <v>194</v>
      </c>
      <c r="B15" s="74" t="s">
        <v>712</v>
      </c>
      <c r="C15" s="426">
        <v>37454</v>
      </c>
      <c r="D15" s="426">
        <v>126053</v>
      </c>
      <c r="E15" s="426">
        <v>94825</v>
      </c>
      <c r="F15" s="426">
        <v>112246</v>
      </c>
      <c r="G15" s="71"/>
    </row>
    <row r="16" spans="1:7" ht="16.5">
      <c r="A16" s="60" t="s">
        <v>195</v>
      </c>
      <c r="B16" s="74" t="s">
        <v>712</v>
      </c>
      <c r="C16" s="426">
        <v>995302</v>
      </c>
      <c r="D16" s="426">
        <v>391532</v>
      </c>
      <c r="E16" s="426">
        <v>1501382</v>
      </c>
      <c r="F16" s="426">
        <v>814851</v>
      </c>
      <c r="G16" s="71"/>
    </row>
    <row r="17" spans="1:7" ht="16.5">
      <c r="A17" s="60" t="s">
        <v>196</v>
      </c>
      <c r="B17" s="74" t="s">
        <v>712</v>
      </c>
      <c r="C17" s="426"/>
      <c r="D17" s="426"/>
      <c r="E17" s="426"/>
      <c r="F17" s="426">
        <v>0</v>
      </c>
      <c r="G17" s="71"/>
    </row>
    <row r="18" spans="1:7" ht="31.5">
      <c r="A18" s="60" t="s">
        <v>197</v>
      </c>
      <c r="B18" s="74" t="s">
        <v>712</v>
      </c>
      <c r="C18" s="426"/>
      <c r="D18" s="426"/>
      <c r="E18" s="426">
        <v>449</v>
      </c>
      <c r="F18" s="426">
        <v>0</v>
      </c>
      <c r="G18" s="71"/>
    </row>
    <row r="19" spans="1:7" ht="16.5">
      <c r="A19" s="60" t="s">
        <v>198</v>
      </c>
      <c r="B19" s="74" t="s">
        <v>712</v>
      </c>
      <c r="C19" s="232"/>
      <c r="D19" s="232"/>
      <c r="E19" s="232"/>
      <c r="F19" s="428" t="s">
        <v>903</v>
      </c>
      <c r="G19" s="425"/>
    </row>
    <row r="20" spans="1:7" ht="16.5">
      <c r="A20" s="60" t="s">
        <v>199</v>
      </c>
      <c r="B20" s="74" t="s">
        <v>712</v>
      </c>
      <c r="C20" s="232"/>
      <c r="D20" s="232"/>
      <c r="E20" s="232"/>
      <c r="F20" s="428">
        <v>0</v>
      </c>
      <c r="G20" s="425"/>
    </row>
    <row r="21" spans="1:7" ht="16.5">
      <c r="A21" s="60" t="s">
        <v>152</v>
      </c>
      <c r="B21" s="74" t="s">
        <v>712</v>
      </c>
      <c r="C21" s="232"/>
      <c r="D21" s="232"/>
      <c r="E21" s="232"/>
      <c r="F21" s="428" t="s">
        <v>903</v>
      </c>
      <c r="G21" s="425"/>
    </row>
    <row r="22" spans="1:7" ht="16.5">
      <c r="A22" s="60" t="s">
        <v>200</v>
      </c>
      <c r="B22" s="74" t="s">
        <v>712</v>
      </c>
      <c r="C22" s="232"/>
      <c r="D22" s="232">
        <v>46138</v>
      </c>
      <c r="E22" s="429">
        <v>62482</v>
      </c>
      <c r="F22" s="232">
        <v>0</v>
      </c>
      <c r="G22" s="425"/>
    </row>
    <row r="23" spans="1:7" ht="16.5">
      <c r="A23" s="153" t="s">
        <v>153</v>
      </c>
      <c r="B23" s="74"/>
      <c r="C23" s="426"/>
      <c r="D23" s="426"/>
      <c r="E23" s="429"/>
      <c r="F23" s="426"/>
      <c r="G23" s="71"/>
    </row>
    <row r="24" spans="1:7" ht="16.5">
      <c r="A24" s="60" t="s">
        <v>154</v>
      </c>
      <c r="B24" s="74" t="s">
        <v>712</v>
      </c>
      <c r="C24" s="426">
        <v>995.6</v>
      </c>
      <c r="D24" s="426">
        <v>433494</v>
      </c>
      <c r="E24" s="429">
        <v>1504108</v>
      </c>
      <c r="F24" s="426">
        <v>819867</v>
      </c>
      <c r="G24" s="71"/>
    </row>
    <row r="25" spans="1:7" ht="16.5">
      <c r="A25" s="60" t="s">
        <v>201</v>
      </c>
      <c r="B25" s="74" t="s">
        <v>712</v>
      </c>
      <c r="C25" s="426">
        <v>567</v>
      </c>
      <c r="D25" s="426"/>
      <c r="E25" s="426"/>
      <c r="F25" s="426"/>
      <c r="G25" s="71"/>
    </row>
    <row r="26" spans="1:7" ht="16.5">
      <c r="A26" s="60" t="s">
        <v>202</v>
      </c>
      <c r="B26" s="74" t="s">
        <v>712</v>
      </c>
      <c r="C26" s="232">
        <v>428.6</v>
      </c>
      <c r="D26" s="232"/>
      <c r="E26" s="429"/>
      <c r="F26" s="232"/>
      <c r="G26" s="425"/>
    </row>
    <row r="27" spans="1:7" ht="16.5">
      <c r="A27" s="60" t="s">
        <v>155</v>
      </c>
      <c r="B27" s="74" t="s">
        <v>712</v>
      </c>
      <c r="C27" s="232">
        <v>49.6</v>
      </c>
      <c r="D27" s="232">
        <v>176621</v>
      </c>
      <c r="E27" s="232">
        <v>161554</v>
      </c>
      <c r="F27" s="232">
        <f>F30+F35</f>
        <v>171164</v>
      </c>
      <c r="G27" s="425"/>
    </row>
    <row r="28" spans="1:7" ht="16.5">
      <c r="A28" s="60" t="s">
        <v>203</v>
      </c>
      <c r="B28" s="74" t="s">
        <v>712</v>
      </c>
      <c r="C28" s="232"/>
      <c r="D28" s="232">
        <v>12650</v>
      </c>
      <c r="E28" s="429">
        <v>5589</v>
      </c>
      <c r="F28" s="232">
        <v>0</v>
      </c>
      <c r="G28" s="425"/>
    </row>
    <row r="29" spans="1:7" ht="18" customHeight="1">
      <c r="A29" s="149" t="s">
        <v>204</v>
      </c>
      <c r="B29" s="74" t="s">
        <v>712</v>
      </c>
      <c r="C29" s="232"/>
      <c r="D29" s="232"/>
      <c r="E29" s="232">
        <v>55083</v>
      </c>
      <c r="F29" s="232">
        <v>0</v>
      </c>
      <c r="G29" s="425"/>
    </row>
    <row r="30" spans="1:7" ht="16.5">
      <c r="A30" s="60" t="s">
        <v>205</v>
      </c>
      <c r="B30" s="74" t="s">
        <v>712</v>
      </c>
      <c r="C30" s="232">
        <v>47.3</v>
      </c>
      <c r="D30" s="232">
        <v>162253</v>
      </c>
      <c r="E30" s="429">
        <v>99295</v>
      </c>
      <c r="F30" s="232">
        <f>F31+F32+F33</f>
        <v>145979</v>
      </c>
      <c r="G30" s="425"/>
    </row>
    <row r="31" spans="1:7" ht="16.5">
      <c r="A31" s="60" t="s">
        <v>206</v>
      </c>
      <c r="B31" s="74" t="s">
        <v>712</v>
      </c>
      <c r="C31" s="426">
        <v>0.3</v>
      </c>
      <c r="D31" s="426">
        <v>3959</v>
      </c>
      <c r="E31" s="429">
        <v>3205</v>
      </c>
      <c r="F31" s="426">
        <v>2330</v>
      </c>
      <c r="G31" s="71"/>
    </row>
    <row r="32" spans="1:7" ht="16.5">
      <c r="A32" s="60" t="s">
        <v>207</v>
      </c>
      <c r="B32" s="74" t="s">
        <v>712</v>
      </c>
      <c r="C32" s="426">
        <v>35.8</v>
      </c>
      <c r="D32" s="426">
        <v>133900</v>
      </c>
      <c r="E32" s="426">
        <v>66596</v>
      </c>
      <c r="F32" s="426">
        <v>122874</v>
      </c>
      <c r="G32" s="71"/>
    </row>
    <row r="33" spans="1:7" ht="16.5">
      <c r="A33" s="60" t="s">
        <v>208</v>
      </c>
      <c r="B33" s="74" t="s">
        <v>712</v>
      </c>
      <c r="C33" s="426">
        <v>11.2</v>
      </c>
      <c r="D33" s="426">
        <v>24394</v>
      </c>
      <c r="E33" s="426">
        <v>29494</v>
      </c>
      <c r="F33" s="426">
        <v>20775</v>
      </c>
      <c r="G33" s="71"/>
    </row>
    <row r="34" spans="1:7" ht="16.5">
      <c r="A34" s="60" t="s">
        <v>209</v>
      </c>
      <c r="B34" s="74" t="s">
        <v>712</v>
      </c>
      <c r="C34" s="426"/>
      <c r="D34" s="426"/>
      <c r="E34" s="426"/>
      <c r="F34" s="426"/>
      <c r="G34" s="71"/>
    </row>
    <row r="35" spans="1:7" ht="16.5">
      <c r="A35" s="60" t="s">
        <v>210</v>
      </c>
      <c r="B35" s="74" t="s">
        <v>712</v>
      </c>
      <c r="C35" s="426">
        <v>2.3</v>
      </c>
      <c r="D35" s="426">
        <v>1718</v>
      </c>
      <c r="E35" s="426">
        <v>1587</v>
      </c>
      <c r="F35" s="426">
        <v>25185</v>
      </c>
      <c r="G35" s="71"/>
    </row>
    <row r="36" spans="1:7" ht="16.5">
      <c r="A36" s="153" t="s">
        <v>156</v>
      </c>
      <c r="B36" s="132"/>
      <c r="C36" s="426"/>
      <c r="D36" s="426"/>
      <c r="E36" s="426"/>
      <c r="F36" s="426"/>
      <c r="G36" s="71"/>
    </row>
    <row r="37" spans="1:7" ht="16.5">
      <c r="A37" s="68" t="s">
        <v>157</v>
      </c>
      <c r="B37" s="74" t="s">
        <v>712</v>
      </c>
      <c r="C37" s="426">
        <v>125120</v>
      </c>
      <c r="D37" s="426">
        <v>46685</v>
      </c>
      <c r="E37" s="426">
        <v>72478</v>
      </c>
      <c r="F37" s="430" t="s">
        <v>903</v>
      </c>
      <c r="G37" s="71"/>
    </row>
    <row r="38" spans="1:7" ht="16.5">
      <c r="A38" s="68" t="s">
        <v>158</v>
      </c>
      <c r="B38" s="74" t="s">
        <v>712</v>
      </c>
      <c r="C38" s="426"/>
      <c r="D38" s="426"/>
      <c r="E38" s="429"/>
      <c r="F38" s="426">
        <v>0</v>
      </c>
      <c r="G38" s="71"/>
    </row>
    <row r="39" spans="1:7" ht="16.5">
      <c r="A39" s="68" t="s">
        <v>159</v>
      </c>
      <c r="B39" s="74" t="s">
        <v>712</v>
      </c>
      <c r="C39" s="426">
        <v>831730</v>
      </c>
      <c r="D39" s="426">
        <v>384232</v>
      </c>
      <c r="E39" s="429">
        <v>1484625</v>
      </c>
      <c r="F39" s="430" t="s">
        <v>903</v>
      </c>
      <c r="G39" s="71"/>
    </row>
    <row r="40" spans="1:7" ht="16.5">
      <c r="A40" s="68" t="s">
        <v>160</v>
      </c>
      <c r="B40" s="74" t="s">
        <v>712</v>
      </c>
      <c r="C40" s="426"/>
      <c r="D40" s="426"/>
      <c r="E40" s="429">
        <v>685</v>
      </c>
      <c r="F40" s="430" t="s">
        <v>903</v>
      </c>
      <c r="G40" s="71"/>
    </row>
    <row r="41" spans="1:7" ht="16.5">
      <c r="A41" s="150" t="s">
        <v>161</v>
      </c>
      <c r="B41" s="151" t="s">
        <v>712</v>
      </c>
      <c r="C41" s="426">
        <v>334</v>
      </c>
      <c r="D41" s="426">
        <v>175</v>
      </c>
      <c r="E41" s="429">
        <v>22781</v>
      </c>
      <c r="F41" s="426">
        <v>48943</v>
      </c>
      <c r="G41" s="71"/>
    </row>
    <row r="42" spans="1:7" ht="16.5">
      <c r="A42" s="68" t="s">
        <v>163</v>
      </c>
      <c r="B42" s="74" t="s">
        <v>712</v>
      </c>
      <c r="C42" s="426"/>
      <c r="D42" s="426"/>
      <c r="E42" s="429"/>
      <c r="F42" s="426">
        <v>0</v>
      </c>
      <c r="G42" s="71"/>
    </row>
    <row r="43" spans="1:7" ht="47.25">
      <c r="A43" s="68" t="s">
        <v>165</v>
      </c>
      <c r="B43" s="74" t="s">
        <v>712</v>
      </c>
      <c r="C43" s="426">
        <v>125</v>
      </c>
      <c r="D43" s="426">
        <v>209</v>
      </c>
      <c r="E43" s="429"/>
      <c r="F43" s="426">
        <v>383</v>
      </c>
      <c r="G43" s="71"/>
    </row>
    <row r="44" spans="1:7" ht="16.5">
      <c r="A44" s="68" t="s">
        <v>166</v>
      </c>
      <c r="B44" s="74" t="s">
        <v>712</v>
      </c>
      <c r="C44" s="426"/>
      <c r="D44" s="426"/>
      <c r="E44" s="429"/>
      <c r="F44" s="426">
        <v>0</v>
      </c>
      <c r="G44" s="71"/>
    </row>
    <row r="45" spans="1:7" ht="16.5">
      <c r="A45" s="68" t="s">
        <v>162</v>
      </c>
      <c r="B45" s="74" t="s">
        <v>712</v>
      </c>
      <c r="C45" s="426"/>
      <c r="D45" s="426">
        <v>14946</v>
      </c>
      <c r="E45" s="429">
        <v>6311</v>
      </c>
      <c r="F45" s="426">
        <v>45142</v>
      </c>
      <c r="G45" s="71"/>
    </row>
    <row r="46" spans="1:7" ht="16.5">
      <c r="A46" s="68" t="s">
        <v>167</v>
      </c>
      <c r="B46" s="74" t="s">
        <v>712</v>
      </c>
      <c r="C46" s="426"/>
      <c r="D46" s="426"/>
      <c r="E46" s="426">
        <v>42</v>
      </c>
      <c r="F46" s="430" t="s">
        <v>903</v>
      </c>
      <c r="G46" s="71"/>
    </row>
    <row r="47" spans="1:7" ht="31.5">
      <c r="A47" s="68" t="s">
        <v>164</v>
      </c>
      <c r="B47" s="74" t="s">
        <v>712</v>
      </c>
      <c r="C47" s="426"/>
      <c r="D47" s="426">
        <v>111987</v>
      </c>
      <c r="E47" s="429">
        <v>2311</v>
      </c>
      <c r="F47" s="426">
        <v>36453</v>
      </c>
      <c r="G47" s="71"/>
    </row>
    <row r="48" spans="1:7" ht="16.5">
      <c r="A48" s="152" t="s">
        <v>211</v>
      </c>
      <c r="B48" s="74" t="s">
        <v>712</v>
      </c>
      <c r="C48" s="426"/>
      <c r="D48" s="426"/>
      <c r="E48" s="426"/>
      <c r="F48" s="430" t="s">
        <v>903</v>
      </c>
      <c r="G48" s="71"/>
    </row>
    <row r="49" spans="1:7" ht="31.5">
      <c r="A49" s="68" t="s">
        <v>570</v>
      </c>
      <c r="B49" s="74" t="s">
        <v>712</v>
      </c>
      <c r="C49" s="426"/>
      <c r="D49" s="426">
        <v>35158</v>
      </c>
      <c r="E49" s="429">
        <v>4936</v>
      </c>
      <c r="F49" s="426">
        <v>4094</v>
      </c>
      <c r="G49" s="71"/>
    </row>
    <row r="50" spans="1:7" ht="16.5">
      <c r="A50" s="68" t="s">
        <v>168</v>
      </c>
      <c r="B50" s="74" t="s">
        <v>712</v>
      </c>
      <c r="C50" s="426"/>
      <c r="D50" s="426">
        <v>8416</v>
      </c>
      <c r="E50" s="426">
        <v>67338</v>
      </c>
      <c r="F50" s="426">
        <v>5756</v>
      </c>
      <c r="G50" s="71"/>
    </row>
    <row r="51" spans="1:7" ht="16.5">
      <c r="A51" s="68" t="s">
        <v>169</v>
      </c>
      <c r="B51" s="74" t="s">
        <v>712</v>
      </c>
      <c r="C51" s="426"/>
      <c r="D51" s="426">
        <v>1889</v>
      </c>
      <c r="E51" s="426">
        <v>720</v>
      </c>
      <c r="F51" s="426">
        <v>1063</v>
      </c>
      <c r="G51" s="71"/>
    </row>
    <row r="52" spans="1:7" ht="31.5">
      <c r="A52" s="68" t="s">
        <v>170</v>
      </c>
      <c r="B52" s="74" t="s">
        <v>712</v>
      </c>
      <c r="C52" s="426"/>
      <c r="D52" s="426">
        <v>6418</v>
      </c>
      <c r="E52" s="429">
        <v>3435</v>
      </c>
      <c r="F52" s="426">
        <v>45969</v>
      </c>
      <c r="G52" s="71"/>
    </row>
    <row r="73" ht="30" customHeight="1"/>
  </sheetData>
  <sheetProtection/>
  <mergeCells count="5">
    <mergeCell ref="C3:G3"/>
    <mergeCell ref="A1:G1"/>
    <mergeCell ref="A2:G2"/>
    <mergeCell ref="A3:A4"/>
    <mergeCell ref="B3:B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D95" sqref="D95"/>
      <selection pane="bottomLeft" activeCell="D95" sqref="D95"/>
    </sheetView>
  </sheetViews>
  <sheetFormatPr defaultColWidth="9.00390625" defaultRowHeight="12.75"/>
  <cols>
    <col min="1" max="1" width="49.625" style="0" customWidth="1"/>
    <col min="2" max="2" width="24.25390625" style="0" customWidth="1"/>
    <col min="3" max="4" width="10.00390625" style="0" customWidth="1"/>
    <col min="5" max="5" width="10.25390625" style="0" customWidth="1"/>
    <col min="6" max="7" width="10.00390625" style="0" customWidth="1"/>
    <col min="8" max="8" width="0.12890625" style="0" customWidth="1"/>
    <col min="9" max="9" width="15.125" style="0" hidden="1" customWidth="1"/>
    <col min="10" max="10" width="20.75390625" style="0" hidden="1" customWidth="1"/>
    <col min="11" max="11" width="11.625" style="0" customWidth="1"/>
    <col min="12" max="12" width="17.125" style="0" customWidth="1"/>
    <col min="13" max="13" width="13.375" style="0" customWidth="1"/>
    <col min="14" max="14" width="13.00390625" style="0" customWidth="1"/>
    <col min="15" max="15" width="6.875" style="0" customWidth="1"/>
    <col min="16" max="16" width="17.25390625" style="0" customWidth="1"/>
    <col min="17" max="17" width="16.75390625" style="0" customWidth="1"/>
  </cols>
  <sheetData>
    <row r="1" spans="4:7" ht="16.5">
      <c r="D1" s="277" t="s">
        <v>212</v>
      </c>
      <c r="E1" s="325"/>
      <c r="F1" s="325"/>
      <c r="G1" s="325"/>
    </row>
    <row r="2" spans="1:7" ht="24.75" customHeight="1">
      <c r="A2" s="322" t="s">
        <v>171</v>
      </c>
      <c r="B2" s="326"/>
      <c r="C2" s="326"/>
      <c r="D2" s="326"/>
      <c r="E2" s="326"/>
      <c r="F2" s="326"/>
      <c r="G2" s="326"/>
    </row>
    <row r="3" spans="1:7" ht="39.75" customHeight="1">
      <c r="A3" s="323" t="s">
        <v>727</v>
      </c>
      <c r="B3" s="323" t="s">
        <v>598</v>
      </c>
      <c r="C3" s="319" t="s">
        <v>560</v>
      </c>
      <c r="D3" s="320"/>
      <c r="E3" s="320"/>
      <c r="F3" s="320"/>
      <c r="G3" s="320"/>
    </row>
    <row r="4" spans="1:7" ht="53.25" customHeight="1">
      <c r="A4" s="324"/>
      <c r="B4" s="324"/>
      <c r="C4" s="43"/>
      <c r="D4" s="43"/>
      <c r="E4" s="44"/>
      <c r="F4" s="44"/>
      <c r="G4" s="44"/>
    </row>
    <row r="5" spans="1:7" ht="17.25" thickBot="1">
      <c r="A5" s="50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</row>
    <row r="6" spans="1:7" ht="41.25" customHeight="1">
      <c r="A6" s="92" t="s">
        <v>213</v>
      </c>
      <c r="B6" s="94" t="s">
        <v>729</v>
      </c>
      <c r="C6" s="43"/>
      <c r="D6" s="115"/>
      <c r="E6" s="115"/>
      <c r="F6" s="115"/>
      <c r="G6" s="115"/>
    </row>
    <row r="7" spans="1:7" ht="75">
      <c r="A7" s="92" t="s">
        <v>214</v>
      </c>
      <c r="B7" s="91" t="s">
        <v>712</v>
      </c>
      <c r="C7" s="27"/>
      <c r="D7" s="52"/>
      <c r="E7" s="52"/>
      <c r="F7" s="52"/>
      <c r="G7" s="52"/>
    </row>
    <row r="8" spans="1:7" ht="54" customHeight="1">
      <c r="A8" s="92" t="s">
        <v>188</v>
      </c>
      <c r="B8" s="155" t="s">
        <v>725</v>
      </c>
      <c r="C8" s="27"/>
      <c r="D8" s="52"/>
      <c r="E8" s="52"/>
      <c r="F8" s="52"/>
      <c r="G8" s="52"/>
    </row>
    <row r="10" ht="16.5">
      <c r="A10" s="98"/>
    </row>
    <row r="12" ht="12.75">
      <c r="A12" s="327"/>
    </row>
    <row r="13" ht="12.75">
      <c r="A13" s="327"/>
    </row>
  </sheetData>
  <sheetProtection/>
  <mergeCells count="6">
    <mergeCell ref="D1:G1"/>
    <mergeCell ref="A2:G2"/>
    <mergeCell ref="A12:A13"/>
    <mergeCell ref="B3:B4"/>
    <mergeCell ref="A3:A4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SheetLayoutView="100" zoomScalePageLayoutView="0" workbookViewId="0" topLeftCell="A1">
      <selection activeCell="D95" sqref="D95"/>
    </sheetView>
  </sheetViews>
  <sheetFormatPr defaultColWidth="8.875" defaultRowHeight="12.75"/>
  <cols>
    <col min="1" max="1" width="5.375" style="116" customWidth="1"/>
    <col min="2" max="2" width="15.375" style="116" customWidth="1"/>
    <col min="3" max="3" width="17.25390625" style="116" customWidth="1"/>
    <col min="4" max="4" width="21.75390625" style="116" customWidth="1"/>
    <col min="5" max="5" width="10.75390625" style="116" customWidth="1"/>
    <col min="6" max="6" width="10.875" style="116" customWidth="1"/>
    <col min="7" max="7" width="10.25390625" style="116" customWidth="1"/>
    <col min="8" max="8" width="13.75390625" style="116" customWidth="1"/>
    <col min="9" max="9" width="15.625" style="116" customWidth="1"/>
    <col min="10" max="10" width="10.375" style="116" customWidth="1"/>
    <col min="11" max="16384" width="8.875" style="116" customWidth="1"/>
  </cols>
  <sheetData>
    <row r="1" spans="1:11" ht="16.5">
      <c r="A1" s="277" t="s">
        <v>222</v>
      </c>
      <c r="B1" s="277"/>
      <c r="C1" s="277"/>
      <c r="D1" s="277"/>
      <c r="E1" s="277"/>
      <c r="F1" s="277"/>
      <c r="G1" s="277"/>
      <c r="H1" s="277"/>
      <c r="I1" s="277"/>
      <c r="J1" s="277"/>
      <c r="K1" s="154"/>
    </row>
    <row r="2" spans="1:10" ht="29.25" customHeight="1">
      <c r="A2" s="330" t="s">
        <v>215</v>
      </c>
      <c r="B2" s="330"/>
      <c r="C2" s="330"/>
      <c r="D2" s="330"/>
      <c r="E2" s="330"/>
      <c r="F2" s="330"/>
      <c r="G2" s="330"/>
      <c r="H2" s="330"/>
      <c r="I2" s="330"/>
      <c r="J2" s="330"/>
    </row>
    <row r="3" spans="1:10" ht="18.75">
      <c r="A3" s="330" t="s">
        <v>223</v>
      </c>
      <c r="B3" s="330"/>
      <c r="C3" s="330"/>
      <c r="D3" s="330"/>
      <c r="E3" s="330"/>
      <c r="F3" s="330"/>
      <c r="G3" s="330"/>
      <c r="H3" s="330"/>
      <c r="I3" s="330"/>
      <c r="J3" s="330"/>
    </row>
    <row r="4" spans="1:10" ht="15.75">
      <c r="A4" s="331" t="s">
        <v>224</v>
      </c>
      <c r="B4" s="331"/>
      <c r="C4" s="331"/>
      <c r="D4" s="331"/>
      <c r="E4" s="331"/>
      <c r="F4" s="331"/>
      <c r="G4" s="331"/>
      <c r="H4" s="331"/>
      <c r="I4" s="331"/>
      <c r="J4" s="331"/>
    </row>
    <row r="5" spans="1:10" ht="15.75">
      <c r="A5" s="158"/>
      <c r="B5" s="158"/>
      <c r="C5" s="158"/>
      <c r="D5" s="158"/>
      <c r="E5" s="158"/>
      <c r="F5" s="158"/>
      <c r="G5" s="158"/>
      <c r="H5" s="158"/>
      <c r="I5" s="158"/>
      <c r="J5" s="158"/>
    </row>
    <row r="6" spans="1:10" s="156" customFormat="1" ht="63.75">
      <c r="A6" s="131" t="s">
        <v>173</v>
      </c>
      <c r="B6" s="131" t="s">
        <v>216</v>
      </c>
      <c r="C6" s="131" t="s">
        <v>731</v>
      </c>
      <c r="D6" s="131" t="s">
        <v>217</v>
      </c>
      <c r="E6" s="131" t="s">
        <v>218</v>
      </c>
      <c r="F6" s="131" t="s">
        <v>219</v>
      </c>
      <c r="G6" s="131" t="s">
        <v>220</v>
      </c>
      <c r="H6" s="131" t="s">
        <v>732</v>
      </c>
      <c r="I6" s="131" t="s">
        <v>733</v>
      </c>
      <c r="J6" s="131" t="s">
        <v>221</v>
      </c>
    </row>
    <row r="7" spans="1:10" s="156" customFormat="1" ht="12.75">
      <c r="A7" s="157"/>
      <c r="B7" s="157"/>
      <c r="C7" s="157"/>
      <c r="D7" s="157"/>
      <c r="E7" s="157"/>
      <c r="F7" s="157"/>
      <c r="G7" s="157"/>
      <c r="H7" s="157"/>
      <c r="I7" s="157"/>
      <c r="J7" s="157"/>
    </row>
    <row r="8" spans="1:10" s="156" customFormat="1" ht="12.75">
      <c r="A8" s="131"/>
      <c r="B8" s="131"/>
      <c r="C8" s="131"/>
      <c r="D8" s="131"/>
      <c r="E8" s="131"/>
      <c r="F8" s="131"/>
      <c r="G8" s="131"/>
      <c r="H8" s="131"/>
      <c r="I8" s="131"/>
      <c r="J8" s="131"/>
    </row>
    <row r="9" spans="1:10" s="156" customFormat="1" ht="12.75">
      <c r="A9" s="131"/>
      <c r="B9" s="131"/>
      <c r="C9" s="131"/>
      <c r="D9" s="131"/>
      <c r="E9" s="131"/>
      <c r="F9" s="131"/>
      <c r="G9" s="131"/>
      <c r="H9" s="131"/>
      <c r="I9" s="131"/>
      <c r="J9" s="131"/>
    </row>
    <row r="10" spans="1:10" s="156" customFormat="1" ht="12.75">
      <c r="A10" s="131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s="156" customFormat="1" ht="12.75">
      <c r="A11" s="131"/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0" s="156" customFormat="1" ht="12.75">
      <c r="A12" s="131"/>
      <c r="B12" s="131"/>
      <c r="C12" s="131"/>
      <c r="D12" s="131"/>
      <c r="E12" s="131"/>
      <c r="F12" s="131"/>
      <c r="G12" s="131"/>
      <c r="H12" s="131"/>
      <c r="I12" s="131"/>
      <c r="J12" s="131"/>
    </row>
    <row r="13" spans="1:10" ht="15.75">
      <c r="A13" s="90"/>
      <c r="B13" s="90"/>
      <c r="C13" s="90"/>
      <c r="D13" s="133"/>
      <c r="E13" s="133"/>
      <c r="F13" s="133"/>
      <c r="G13" s="90"/>
      <c r="H13" s="90"/>
      <c r="I13" s="90"/>
      <c r="J13" s="62"/>
    </row>
    <row r="14" spans="2:10" ht="15.75">
      <c r="B14" s="328"/>
      <c r="C14" s="329"/>
      <c r="D14" s="329"/>
      <c r="E14" s="329"/>
      <c r="F14" s="329"/>
      <c r="G14" s="329"/>
      <c r="H14" s="329"/>
      <c r="I14" s="329"/>
      <c r="J14" s="329"/>
    </row>
    <row r="15" spans="2:10" ht="15.75" customHeight="1" hidden="1">
      <c r="B15" s="328"/>
      <c r="C15" s="329"/>
      <c r="D15" s="329"/>
      <c r="E15" s="329"/>
      <c r="F15" s="329"/>
      <c r="G15" s="329"/>
      <c r="H15" s="329"/>
      <c r="I15" s="329"/>
      <c r="J15" s="329"/>
    </row>
    <row r="16" spans="2:10" ht="28.5" customHeight="1" hidden="1">
      <c r="B16" s="328"/>
      <c r="C16" s="329"/>
      <c r="D16" s="329"/>
      <c r="E16" s="329"/>
      <c r="F16" s="329"/>
      <c r="G16" s="329"/>
      <c r="H16" s="329"/>
      <c r="I16" s="329"/>
      <c r="J16" s="329"/>
    </row>
    <row r="17" spans="2:10" ht="90" customHeight="1" hidden="1">
      <c r="B17" s="328"/>
      <c r="C17" s="329"/>
      <c r="D17" s="329"/>
      <c r="E17" s="329"/>
      <c r="F17" s="329"/>
      <c r="G17" s="329"/>
      <c r="H17" s="329"/>
      <c r="I17" s="329"/>
      <c r="J17" s="329"/>
    </row>
    <row r="18" spans="2:10" ht="140.25" customHeight="1" hidden="1">
      <c r="B18" s="328"/>
      <c r="C18" s="329"/>
      <c r="D18" s="329"/>
      <c r="E18" s="329"/>
      <c r="F18" s="329"/>
      <c r="G18" s="329"/>
      <c r="H18" s="329"/>
      <c r="I18" s="329"/>
      <c r="J18" s="329"/>
    </row>
    <row r="19" spans="2:10" ht="15" customHeight="1" hidden="1">
      <c r="B19" s="328"/>
      <c r="C19" s="329"/>
      <c r="D19" s="329"/>
      <c r="E19" s="329"/>
      <c r="F19" s="329"/>
      <c r="G19" s="329"/>
      <c r="H19" s="329"/>
      <c r="I19" s="329"/>
      <c r="J19" s="329"/>
    </row>
    <row r="20" spans="2:10" ht="77.25" customHeight="1" hidden="1">
      <c r="B20" s="328"/>
      <c r="C20" s="329"/>
      <c r="D20" s="329"/>
      <c r="E20" s="329"/>
      <c r="F20" s="329"/>
      <c r="G20" s="329"/>
      <c r="H20" s="329"/>
      <c r="I20" s="329"/>
      <c r="J20" s="329"/>
    </row>
    <row r="21" ht="127.5" customHeight="1" hidden="1"/>
  </sheetData>
  <sheetProtection/>
  <mergeCells count="11">
    <mergeCell ref="A1:J1"/>
    <mergeCell ref="A3:J3"/>
    <mergeCell ref="A4:J4"/>
    <mergeCell ref="A2:J2"/>
    <mergeCell ref="B18:J18"/>
    <mergeCell ref="B19:J19"/>
    <mergeCell ref="B20:J20"/>
    <mergeCell ref="B14:J14"/>
    <mergeCell ref="B15:J15"/>
    <mergeCell ref="B16:J16"/>
    <mergeCell ref="B17:J17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4.125" style="0" customWidth="1"/>
    <col min="2" max="2" width="18.625" style="0" customWidth="1"/>
    <col min="3" max="3" width="22.75390625" style="0" customWidth="1"/>
    <col min="4" max="4" width="15.125" style="0" customWidth="1"/>
    <col min="5" max="5" width="19.00390625" style="0" customWidth="1"/>
    <col min="6" max="6" width="15.375" style="0" customWidth="1"/>
    <col min="7" max="7" width="17.00390625" style="0" customWidth="1"/>
    <col min="8" max="8" width="19.75390625" style="0" customWidth="1"/>
  </cols>
  <sheetData>
    <row r="1" ht="17.25" customHeight="1">
      <c r="H1" s="146" t="s">
        <v>225</v>
      </c>
    </row>
    <row r="2" spans="1:8" ht="62.25" customHeight="1">
      <c r="A2" s="332" t="s">
        <v>172</v>
      </c>
      <c r="B2" s="333"/>
      <c r="C2" s="333"/>
      <c r="D2" s="333"/>
      <c r="E2" s="333"/>
      <c r="F2" s="333"/>
      <c r="G2" s="333"/>
      <c r="H2" s="333"/>
    </row>
    <row r="3" spans="1:8" ht="16.5">
      <c r="A3" s="56"/>
      <c r="B3" s="57"/>
      <c r="C3" s="57"/>
      <c r="D3" s="57"/>
      <c r="E3" s="57"/>
      <c r="F3" s="57"/>
      <c r="G3" s="57"/>
      <c r="H3" s="57"/>
    </row>
    <row r="4" spans="1:8" ht="12.75" customHeight="1">
      <c r="A4" s="334" t="s">
        <v>173</v>
      </c>
      <c r="B4" s="334" t="s">
        <v>174</v>
      </c>
      <c r="C4" s="334" t="s">
        <v>175</v>
      </c>
      <c r="D4" s="334" t="s">
        <v>176</v>
      </c>
      <c r="E4" s="334" t="s">
        <v>177</v>
      </c>
      <c r="F4" s="334" t="s">
        <v>178</v>
      </c>
      <c r="G4" s="334" t="s">
        <v>179</v>
      </c>
      <c r="H4" s="334" t="s">
        <v>180</v>
      </c>
    </row>
    <row r="5" spans="1:8" ht="66" customHeight="1">
      <c r="A5" s="301"/>
      <c r="B5" s="301"/>
      <c r="C5" s="301"/>
      <c r="D5" s="335"/>
      <c r="E5" s="336"/>
      <c r="F5" s="301"/>
      <c r="G5" s="301"/>
      <c r="H5" s="301"/>
    </row>
    <row r="6" spans="1:8" ht="12.75">
      <c r="A6" s="27"/>
      <c r="B6" s="27"/>
      <c r="C6" s="27"/>
      <c r="D6" s="27"/>
      <c r="E6" s="27"/>
      <c r="F6" s="27"/>
      <c r="G6" s="27"/>
      <c r="H6" s="27"/>
    </row>
    <row r="7" spans="1:8" ht="12.75">
      <c r="A7" s="27"/>
      <c r="B7" s="27"/>
      <c r="C7" s="27"/>
      <c r="D7" s="27"/>
      <c r="E7" s="27"/>
      <c r="F7" s="27"/>
      <c r="G7" s="27"/>
      <c r="H7" s="27"/>
    </row>
    <row r="8" spans="1:8" ht="12.75">
      <c r="A8" s="27"/>
      <c r="B8" s="27"/>
      <c r="C8" s="27"/>
      <c r="D8" s="27"/>
      <c r="E8" s="27"/>
      <c r="F8" s="27"/>
      <c r="G8" s="27"/>
      <c r="H8" s="27"/>
    </row>
    <row r="9" spans="1:8" ht="12.75">
      <c r="A9" s="27"/>
      <c r="B9" s="27"/>
      <c r="C9" s="27"/>
      <c r="D9" s="27"/>
      <c r="E9" s="27"/>
      <c r="F9" s="27"/>
      <c r="G9" s="27"/>
      <c r="H9" s="27"/>
    </row>
    <row r="10" spans="1:8" ht="12.75">
      <c r="A10" s="27"/>
      <c r="B10" s="27"/>
      <c r="C10" s="27"/>
      <c r="D10" s="27"/>
      <c r="E10" s="27"/>
      <c r="F10" s="27"/>
      <c r="G10" s="27"/>
      <c r="H10" s="27"/>
    </row>
    <row r="11" spans="1:8" ht="12.75">
      <c r="A11" s="27"/>
      <c r="B11" s="27"/>
      <c r="C11" s="27"/>
      <c r="D11" s="27"/>
      <c r="E11" s="27"/>
      <c r="F11" s="27"/>
      <c r="G11" s="27"/>
      <c r="H11" s="27"/>
    </row>
    <row r="12" spans="1:8" ht="12.75" hidden="1">
      <c r="A12" s="27"/>
      <c r="B12" s="27"/>
      <c r="C12" s="27"/>
      <c r="D12" s="27"/>
      <c r="E12" s="27"/>
      <c r="F12" s="27"/>
      <c r="G12" s="27"/>
      <c r="H12" s="27"/>
    </row>
    <row r="13" spans="1:8" ht="12.75" hidden="1">
      <c r="A13" s="27"/>
      <c r="B13" s="27"/>
      <c r="C13" s="27"/>
      <c r="D13" s="27"/>
      <c r="E13" s="27"/>
      <c r="F13" s="27"/>
      <c r="G13" s="27"/>
      <c r="H13" s="27"/>
    </row>
    <row r="14" spans="1:8" ht="12.75" hidden="1">
      <c r="A14" s="27"/>
      <c r="B14" s="27"/>
      <c r="C14" s="27"/>
      <c r="D14" s="27"/>
      <c r="E14" s="27"/>
      <c r="F14" s="27"/>
      <c r="G14" s="27"/>
      <c r="H14" s="27"/>
    </row>
    <row r="15" spans="1:8" ht="12.75" hidden="1">
      <c r="A15" s="27"/>
      <c r="B15" s="27"/>
      <c r="C15" s="27"/>
      <c r="D15" s="27"/>
      <c r="E15" s="27"/>
      <c r="F15" s="27"/>
      <c r="G15" s="27"/>
      <c r="H15" s="27"/>
    </row>
    <row r="16" spans="1:8" ht="12.75" hidden="1">
      <c r="A16" s="27"/>
      <c r="B16" s="27"/>
      <c r="C16" s="27"/>
      <c r="D16" s="27"/>
      <c r="E16" s="27"/>
      <c r="F16" s="27"/>
      <c r="G16" s="27"/>
      <c r="H16" s="27"/>
    </row>
    <row r="17" spans="1:8" ht="12.75" hidden="1">
      <c r="A17" s="27"/>
      <c r="B17" s="27"/>
      <c r="C17" s="27"/>
      <c r="D17" s="27"/>
      <c r="E17" s="27"/>
      <c r="F17" s="27"/>
      <c r="G17" s="27"/>
      <c r="H17" s="27"/>
    </row>
    <row r="18" spans="1:8" ht="12.75" hidden="1">
      <c r="A18" s="27"/>
      <c r="B18" s="27"/>
      <c r="C18" s="27"/>
      <c r="D18" s="27"/>
      <c r="E18" s="27"/>
      <c r="F18" s="27"/>
      <c r="G18" s="27"/>
      <c r="H18" s="27"/>
    </row>
    <row r="19" spans="1:8" ht="12.75" hidden="1">
      <c r="A19" s="27"/>
      <c r="B19" s="27"/>
      <c r="C19" s="27"/>
      <c r="D19" s="27"/>
      <c r="E19" s="27"/>
      <c r="F19" s="27"/>
      <c r="G19" s="27"/>
      <c r="H19" s="27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6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D95" sqref="D95"/>
      <selection pane="bottomLeft" activeCell="N14" sqref="N14"/>
    </sheetView>
  </sheetViews>
  <sheetFormatPr defaultColWidth="8.875" defaultRowHeight="12.75"/>
  <cols>
    <col min="1" max="1" width="52.625" style="96" customWidth="1"/>
    <col min="2" max="2" width="17.125" style="96" customWidth="1"/>
    <col min="3" max="3" width="9.00390625" style="96" bestFit="1" customWidth="1"/>
    <col min="4" max="4" width="8.75390625" style="96" customWidth="1"/>
    <col min="5" max="5" width="9.125" style="96" customWidth="1"/>
    <col min="6" max="6" width="8.75390625" style="96" customWidth="1"/>
    <col min="7" max="16384" width="8.875" style="96" customWidth="1"/>
  </cols>
  <sheetData>
    <row r="1" spans="1:7" ht="16.5">
      <c r="A1" s="284" t="s">
        <v>226</v>
      </c>
      <c r="B1" s="337"/>
      <c r="C1" s="337"/>
      <c r="D1" s="337"/>
      <c r="E1" s="337"/>
      <c r="F1" s="337"/>
      <c r="G1" s="337"/>
    </row>
    <row r="2" spans="1:7" ht="27" customHeight="1" thickBot="1">
      <c r="A2" s="302" t="s">
        <v>753</v>
      </c>
      <c r="B2" s="338"/>
      <c r="C2" s="338"/>
      <c r="D2" s="338"/>
      <c r="E2" s="338"/>
      <c r="F2" s="338"/>
      <c r="G2" s="338"/>
    </row>
    <row r="3" spans="1:7" ht="15.75">
      <c r="A3" s="341" t="s">
        <v>592</v>
      </c>
      <c r="B3" s="343" t="s">
        <v>598</v>
      </c>
      <c r="C3" s="339" t="s">
        <v>560</v>
      </c>
      <c r="D3" s="339"/>
      <c r="E3" s="339"/>
      <c r="F3" s="339"/>
      <c r="G3" s="340"/>
    </row>
    <row r="4" spans="1:7" ht="15.75">
      <c r="A4" s="342"/>
      <c r="B4" s="344"/>
      <c r="C4" s="100">
        <v>2012</v>
      </c>
      <c r="D4" s="100">
        <v>2013</v>
      </c>
      <c r="E4" s="100">
        <v>2014</v>
      </c>
      <c r="F4" s="100">
        <v>2015</v>
      </c>
      <c r="G4" s="101"/>
    </row>
    <row r="5" spans="1:7" ht="15.75">
      <c r="A5" s="10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101">
        <v>7</v>
      </c>
    </row>
    <row r="6" spans="1:7" ht="15.75">
      <c r="A6" s="103" t="s">
        <v>128</v>
      </c>
      <c r="B6" s="62" t="s">
        <v>734</v>
      </c>
      <c r="C6" s="261">
        <v>36000</v>
      </c>
      <c r="D6" s="261">
        <v>20000</v>
      </c>
      <c r="E6" s="261">
        <v>24354</v>
      </c>
      <c r="F6" s="431">
        <v>27000</v>
      </c>
      <c r="G6" s="432"/>
    </row>
    <row r="7" spans="1:7" ht="15.75">
      <c r="A7" s="103" t="s">
        <v>129</v>
      </c>
      <c r="B7" s="62" t="s">
        <v>734</v>
      </c>
      <c r="C7" s="261">
        <v>115000</v>
      </c>
      <c r="D7" s="261"/>
      <c r="E7" s="261">
        <v>58670</v>
      </c>
      <c r="F7" s="440">
        <v>36000</v>
      </c>
      <c r="G7" s="432"/>
    </row>
    <row r="8" spans="1:7" ht="15.75">
      <c r="A8" s="103" t="s">
        <v>735</v>
      </c>
      <c r="B8" s="62" t="s">
        <v>734</v>
      </c>
      <c r="C8" s="261"/>
      <c r="D8" s="261">
        <v>5000</v>
      </c>
      <c r="E8" s="261"/>
      <c r="F8" s="261"/>
      <c r="G8" s="432"/>
    </row>
    <row r="9" spans="1:7" ht="15.75">
      <c r="A9" s="103" t="s">
        <v>130</v>
      </c>
      <c r="B9" s="62" t="s">
        <v>734</v>
      </c>
      <c r="C9" s="261">
        <v>19000</v>
      </c>
      <c r="D9" s="261"/>
      <c r="E9" s="261">
        <v>21298</v>
      </c>
      <c r="F9" s="431">
        <v>21000</v>
      </c>
      <c r="G9" s="432"/>
    </row>
    <row r="10" spans="1:7" ht="15.75">
      <c r="A10" s="103" t="s">
        <v>735</v>
      </c>
      <c r="B10" s="62" t="s">
        <v>734</v>
      </c>
      <c r="C10" s="261">
        <v>4000</v>
      </c>
      <c r="D10" s="261">
        <v>4000</v>
      </c>
      <c r="E10" s="261"/>
      <c r="F10" s="261"/>
      <c r="G10" s="432"/>
    </row>
    <row r="11" spans="1:7" ht="31.5">
      <c r="A11" s="103" t="s">
        <v>131</v>
      </c>
      <c r="B11" s="62" t="s">
        <v>658</v>
      </c>
      <c r="C11" s="261">
        <v>33.3</v>
      </c>
      <c r="D11" s="261">
        <v>33.3</v>
      </c>
      <c r="E11" s="261">
        <v>44.4</v>
      </c>
      <c r="F11" s="261" t="s">
        <v>903</v>
      </c>
      <c r="G11" s="432"/>
    </row>
    <row r="12" spans="1:7" ht="15.75">
      <c r="A12" s="103" t="s">
        <v>736</v>
      </c>
      <c r="B12" s="62" t="s">
        <v>734</v>
      </c>
      <c r="C12" s="261">
        <v>8000</v>
      </c>
      <c r="D12" s="261">
        <v>2000</v>
      </c>
      <c r="E12" s="261"/>
      <c r="F12" s="261"/>
      <c r="G12" s="432"/>
    </row>
    <row r="13" spans="1:7" ht="15.75">
      <c r="A13" s="103" t="s">
        <v>132</v>
      </c>
      <c r="B13" s="62" t="s">
        <v>737</v>
      </c>
      <c r="C13" s="261"/>
      <c r="D13" s="261"/>
      <c r="E13" s="261"/>
      <c r="F13" s="261"/>
      <c r="G13" s="432"/>
    </row>
    <row r="14" spans="1:7" ht="18.75" customHeight="1">
      <c r="A14" s="103" t="s">
        <v>133</v>
      </c>
      <c r="B14" s="62" t="s">
        <v>737</v>
      </c>
      <c r="C14" s="261"/>
      <c r="D14" s="261"/>
      <c r="E14" s="261"/>
      <c r="F14" s="261"/>
      <c r="G14" s="432"/>
    </row>
    <row r="15" spans="1:7" ht="31.5">
      <c r="A15" s="104" t="s">
        <v>134</v>
      </c>
      <c r="B15" s="105" t="s">
        <v>737</v>
      </c>
      <c r="C15" s="261"/>
      <c r="D15" s="261"/>
      <c r="E15" s="261"/>
      <c r="F15" s="261"/>
      <c r="G15" s="433"/>
    </row>
    <row r="16" spans="1:7" ht="15.75">
      <c r="A16" s="104" t="s">
        <v>726</v>
      </c>
      <c r="B16" s="105"/>
      <c r="C16" s="261"/>
      <c r="D16" s="261"/>
      <c r="E16" s="261"/>
      <c r="F16" s="261"/>
      <c r="G16" s="433"/>
    </row>
    <row r="17" spans="1:7" ht="15.75">
      <c r="A17" s="104" t="s">
        <v>738</v>
      </c>
      <c r="B17" s="105" t="s">
        <v>737</v>
      </c>
      <c r="C17" s="261"/>
      <c r="D17" s="261"/>
      <c r="E17" s="261"/>
      <c r="F17" s="261"/>
      <c r="G17" s="433"/>
    </row>
    <row r="18" spans="1:7" ht="15.75">
      <c r="A18" s="104" t="s">
        <v>739</v>
      </c>
      <c r="B18" s="105" t="s">
        <v>737</v>
      </c>
      <c r="C18" s="261"/>
      <c r="D18" s="261"/>
      <c r="E18" s="261"/>
      <c r="F18" s="261"/>
      <c r="G18" s="433"/>
    </row>
    <row r="19" spans="1:7" ht="15.75">
      <c r="A19" s="104" t="s">
        <v>740</v>
      </c>
      <c r="B19" s="105" t="s">
        <v>737</v>
      </c>
      <c r="C19" s="261"/>
      <c r="D19" s="261"/>
      <c r="E19" s="261"/>
      <c r="F19" s="261"/>
      <c r="G19" s="433"/>
    </row>
    <row r="20" spans="1:7" ht="31.5">
      <c r="A20" s="104" t="s">
        <v>741</v>
      </c>
      <c r="B20" s="105" t="s">
        <v>742</v>
      </c>
      <c r="C20" s="261"/>
      <c r="D20" s="261"/>
      <c r="E20" s="261"/>
      <c r="F20" s="261"/>
      <c r="G20" s="433"/>
    </row>
    <row r="21" spans="1:7" ht="15.75">
      <c r="A21" s="104" t="s">
        <v>726</v>
      </c>
      <c r="B21" s="105"/>
      <c r="C21" s="261"/>
      <c r="D21" s="261"/>
      <c r="E21" s="261"/>
      <c r="F21" s="261"/>
      <c r="G21" s="433"/>
    </row>
    <row r="22" spans="1:7" ht="15.75">
      <c r="A22" s="104" t="s">
        <v>743</v>
      </c>
      <c r="B22" s="105" t="s">
        <v>737</v>
      </c>
      <c r="C22" s="261"/>
      <c r="D22" s="261"/>
      <c r="E22" s="261"/>
      <c r="F22" s="261"/>
      <c r="G22" s="433"/>
    </row>
    <row r="23" spans="1:7" ht="15.75">
      <c r="A23" s="104" t="s">
        <v>744</v>
      </c>
      <c r="B23" s="105" t="s">
        <v>737</v>
      </c>
      <c r="C23" s="261"/>
      <c r="D23" s="261"/>
      <c r="E23" s="261"/>
      <c r="F23" s="261"/>
      <c r="G23" s="433"/>
    </row>
    <row r="24" spans="1:7" ht="15.75">
      <c r="A24" s="104" t="s">
        <v>745</v>
      </c>
      <c r="B24" s="105" t="s">
        <v>737</v>
      </c>
      <c r="C24" s="261"/>
      <c r="D24" s="261"/>
      <c r="E24" s="261"/>
      <c r="F24" s="261"/>
      <c r="G24" s="433"/>
    </row>
    <row r="25" spans="1:7" ht="18" customHeight="1">
      <c r="A25" s="104" t="s">
        <v>746</v>
      </c>
      <c r="B25" s="105" t="s">
        <v>737</v>
      </c>
      <c r="C25" s="261"/>
      <c r="D25" s="261"/>
      <c r="E25" s="261"/>
      <c r="F25" s="261"/>
      <c r="G25" s="433"/>
    </row>
    <row r="26" spans="1:7" ht="15.75">
      <c r="A26" s="104" t="s">
        <v>747</v>
      </c>
      <c r="B26" s="105" t="s">
        <v>737</v>
      </c>
      <c r="C26" s="261"/>
      <c r="D26" s="261"/>
      <c r="E26" s="261"/>
      <c r="F26" s="261"/>
      <c r="G26" s="433"/>
    </row>
    <row r="27" spans="1:7" ht="21.75" customHeight="1">
      <c r="A27" s="103" t="s">
        <v>748</v>
      </c>
      <c r="B27" s="62" t="s">
        <v>712</v>
      </c>
      <c r="C27" s="261"/>
      <c r="D27" s="261"/>
      <c r="E27" s="261"/>
      <c r="F27" s="261"/>
      <c r="G27" s="432"/>
    </row>
    <row r="28" spans="1:7" ht="15.75">
      <c r="A28" s="103" t="s">
        <v>749</v>
      </c>
      <c r="B28" s="62" t="s">
        <v>709</v>
      </c>
      <c r="C28" s="427">
        <v>320388</v>
      </c>
      <c r="D28" s="261">
        <v>494830</v>
      </c>
      <c r="E28" s="261">
        <v>450126</v>
      </c>
      <c r="F28" s="261">
        <v>359057.2</v>
      </c>
      <c r="G28" s="432"/>
    </row>
    <row r="29" spans="1:7" ht="15.75">
      <c r="A29" s="103" t="s">
        <v>726</v>
      </c>
      <c r="B29" s="62"/>
      <c r="C29" s="261"/>
      <c r="D29" s="261"/>
      <c r="E29" s="261"/>
      <c r="F29" s="434"/>
      <c r="G29" s="432"/>
    </row>
    <row r="30" spans="1:7" ht="15.75">
      <c r="A30" s="104" t="s">
        <v>135</v>
      </c>
      <c r="B30" s="62" t="s">
        <v>737</v>
      </c>
      <c r="C30" s="261">
        <v>74169</v>
      </c>
      <c r="D30" s="261">
        <v>90804</v>
      </c>
      <c r="E30" s="434">
        <v>124463</v>
      </c>
      <c r="F30" s="434">
        <v>100485.3</v>
      </c>
      <c r="G30" s="432"/>
    </row>
    <row r="31" spans="1:7" ht="15.75">
      <c r="A31" s="103" t="s">
        <v>750</v>
      </c>
      <c r="B31" s="62" t="s">
        <v>737</v>
      </c>
      <c r="C31" s="261">
        <v>50795</v>
      </c>
      <c r="D31" s="261">
        <v>61078</v>
      </c>
      <c r="E31" s="434">
        <v>81711</v>
      </c>
      <c r="F31" s="434">
        <v>82308.3</v>
      </c>
      <c r="G31" s="432"/>
    </row>
    <row r="32" spans="1:7" ht="15.75">
      <c r="A32" s="103" t="s">
        <v>726</v>
      </c>
      <c r="B32" s="62"/>
      <c r="C32" s="261"/>
      <c r="D32" s="261"/>
      <c r="E32" s="434"/>
      <c r="F32" s="434"/>
      <c r="G32" s="432"/>
    </row>
    <row r="33" spans="1:7" ht="15.75">
      <c r="A33" s="159" t="s">
        <v>751</v>
      </c>
      <c r="B33" s="62" t="s">
        <v>737</v>
      </c>
      <c r="C33" s="261">
        <v>34517</v>
      </c>
      <c r="D33" s="261">
        <v>41683</v>
      </c>
      <c r="E33" s="434">
        <v>47326</v>
      </c>
      <c r="F33" s="434">
        <v>43480.3</v>
      </c>
      <c r="G33" s="432"/>
    </row>
    <row r="34" spans="1:7" ht="15.75">
      <c r="A34" s="159" t="s">
        <v>227</v>
      </c>
      <c r="B34" s="62"/>
      <c r="C34" s="261">
        <v>1682</v>
      </c>
      <c r="D34" s="261">
        <v>2180</v>
      </c>
      <c r="E34" s="434">
        <v>2813</v>
      </c>
      <c r="F34" s="434">
        <v>2451.7</v>
      </c>
      <c r="G34" s="432"/>
    </row>
    <row r="35" spans="1:7" ht="15.75">
      <c r="A35" s="159" t="s">
        <v>228</v>
      </c>
      <c r="B35" s="62"/>
      <c r="C35" s="261">
        <v>7516</v>
      </c>
      <c r="D35" s="261">
        <v>9054</v>
      </c>
      <c r="E35" s="434">
        <v>10959</v>
      </c>
      <c r="F35" s="434">
        <v>11857.3</v>
      </c>
      <c r="G35" s="432"/>
    </row>
    <row r="36" spans="1:7" ht="15.75">
      <c r="A36" s="159" t="s">
        <v>136</v>
      </c>
      <c r="B36" s="62" t="s">
        <v>737</v>
      </c>
      <c r="C36" s="261">
        <v>5923</v>
      </c>
      <c r="D36" s="261">
        <v>5421</v>
      </c>
      <c r="E36" s="434">
        <v>6292</v>
      </c>
      <c r="F36" s="434">
        <v>6319.5</v>
      </c>
      <c r="G36" s="432"/>
    </row>
    <row r="37" spans="1:7" ht="15.75">
      <c r="A37" s="159" t="s">
        <v>229</v>
      </c>
      <c r="B37" s="62"/>
      <c r="C37" s="261">
        <v>454</v>
      </c>
      <c r="D37" s="261">
        <v>1635</v>
      </c>
      <c r="E37" s="434">
        <v>3688</v>
      </c>
      <c r="F37" s="434">
        <v>2866</v>
      </c>
      <c r="G37" s="432"/>
    </row>
    <row r="38" spans="1:7" ht="15.75">
      <c r="A38" s="159" t="s">
        <v>137</v>
      </c>
      <c r="B38" s="62" t="s">
        <v>737</v>
      </c>
      <c r="C38" s="261">
        <v>703</v>
      </c>
      <c r="D38" s="261">
        <v>1105</v>
      </c>
      <c r="E38" s="434">
        <v>10633</v>
      </c>
      <c r="F38" s="434">
        <v>15333.5</v>
      </c>
      <c r="G38" s="432"/>
    </row>
    <row r="39" spans="1:7" ht="15.75">
      <c r="A39" s="104" t="s">
        <v>230</v>
      </c>
      <c r="B39" s="62" t="s">
        <v>737</v>
      </c>
      <c r="C39" s="261">
        <v>23374</v>
      </c>
      <c r="D39" s="261">
        <v>29726</v>
      </c>
      <c r="E39" s="434">
        <v>42752</v>
      </c>
      <c r="F39" s="434">
        <v>18177</v>
      </c>
      <c r="G39" s="432"/>
    </row>
    <row r="40" spans="1:7" ht="31.5">
      <c r="A40" s="104" t="s">
        <v>231</v>
      </c>
      <c r="B40" s="62" t="s">
        <v>737</v>
      </c>
      <c r="C40" s="261">
        <v>235101</v>
      </c>
      <c r="D40" s="261">
        <v>395949</v>
      </c>
      <c r="E40" s="434">
        <v>307390</v>
      </c>
      <c r="F40" s="434">
        <v>256909</v>
      </c>
      <c r="G40" s="432"/>
    </row>
    <row r="41" spans="1:7" ht="15.75">
      <c r="A41" s="104" t="s">
        <v>752</v>
      </c>
      <c r="B41" s="62" t="s">
        <v>737</v>
      </c>
      <c r="C41" s="261">
        <v>318618</v>
      </c>
      <c r="D41" s="261">
        <v>498016</v>
      </c>
      <c r="E41" s="261">
        <v>421031</v>
      </c>
      <c r="F41" s="434">
        <f>F43+F44+F45+F46+F47+F48+F49+F50+F51</f>
        <v>374552</v>
      </c>
      <c r="G41" s="432"/>
    </row>
    <row r="42" spans="1:7" ht="15.75">
      <c r="A42" s="104" t="s">
        <v>726</v>
      </c>
      <c r="B42" s="62"/>
      <c r="C42" s="261"/>
      <c r="D42" s="261"/>
      <c r="E42" s="261"/>
      <c r="F42" s="434"/>
      <c r="G42" s="432"/>
    </row>
    <row r="43" spans="1:7" ht="15.75">
      <c r="A43" s="159" t="s">
        <v>232</v>
      </c>
      <c r="B43" s="62" t="s">
        <v>734</v>
      </c>
      <c r="C43" s="261">
        <v>31432</v>
      </c>
      <c r="D43" s="261">
        <v>30342</v>
      </c>
      <c r="E43" s="261">
        <v>32395</v>
      </c>
      <c r="F43" s="434">
        <v>33267</v>
      </c>
      <c r="G43" s="432"/>
    </row>
    <row r="44" spans="1:7" ht="15.75">
      <c r="A44" s="159" t="s">
        <v>233</v>
      </c>
      <c r="B44" s="62" t="s">
        <v>737</v>
      </c>
      <c r="C44" s="261">
        <v>6556</v>
      </c>
      <c r="D44" s="261">
        <v>7019</v>
      </c>
      <c r="E44" s="261">
        <v>7512</v>
      </c>
      <c r="F44" s="434">
        <v>7648</v>
      </c>
      <c r="G44" s="432"/>
    </row>
    <row r="45" spans="1:7" ht="15.75">
      <c r="A45" s="159" t="s">
        <v>234</v>
      </c>
      <c r="B45" s="62" t="s">
        <v>737</v>
      </c>
      <c r="C45" s="261">
        <v>38147</v>
      </c>
      <c r="D45" s="261">
        <v>81399</v>
      </c>
      <c r="E45" s="261">
        <v>59957</v>
      </c>
      <c r="F45" s="434">
        <v>27766</v>
      </c>
      <c r="G45" s="432"/>
    </row>
    <row r="46" spans="1:7" ht="15.75">
      <c r="A46" s="159" t="s">
        <v>235</v>
      </c>
      <c r="B46" s="62" t="s">
        <v>737</v>
      </c>
      <c r="C46" s="261">
        <v>43996</v>
      </c>
      <c r="D46" s="261">
        <v>90905</v>
      </c>
      <c r="E46" s="261">
        <v>75149</v>
      </c>
      <c r="F46" s="434">
        <v>85651</v>
      </c>
      <c r="G46" s="432"/>
    </row>
    <row r="47" spans="1:7" ht="15.75">
      <c r="A47" s="159" t="s">
        <v>236</v>
      </c>
      <c r="B47" s="62" t="s">
        <v>737</v>
      </c>
      <c r="C47" s="261">
        <v>64308</v>
      </c>
      <c r="D47" s="261">
        <v>125050</v>
      </c>
      <c r="E47" s="261">
        <v>59155</v>
      </c>
      <c r="F47" s="434">
        <v>50143</v>
      </c>
      <c r="G47" s="432"/>
    </row>
    <row r="48" spans="1:7" ht="15.75">
      <c r="A48" s="159" t="s">
        <v>237</v>
      </c>
      <c r="B48" s="62" t="s">
        <v>737</v>
      </c>
      <c r="C48" s="261">
        <v>37323</v>
      </c>
      <c r="D48" s="261">
        <v>9500</v>
      </c>
      <c r="E48" s="261">
        <v>59965</v>
      </c>
      <c r="F48" s="434">
        <v>39504</v>
      </c>
      <c r="G48" s="432"/>
    </row>
    <row r="49" spans="1:7" ht="15.75">
      <c r="A49" s="159" t="s">
        <v>238</v>
      </c>
      <c r="B49" s="62" t="s">
        <v>737</v>
      </c>
      <c r="C49" s="261">
        <v>46362</v>
      </c>
      <c r="D49" s="261">
        <v>59356</v>
      </c>
      <c r="E49" s="261">
        <v>49588</v>
      </c>
      <c r="F49" s="434">
        <v>42903</v>
      </c>
      <c r="G49" s="432"/>
    </row>
    <row r="50" spans="1:7" ht="15.75">
      <c r="A50" s="159" t="s">
        <v>239</v>
      </c>
      <c r="B50" s="62" t="s">
        <v>737</v>
      </c>
      <c r="C50" s="261">
        <v>32329</v>
      </c>
      <c r="D50" s="261">
        <v>62025</v>
      </c>
      <c r="E50" s="261">
        <v>44605</v>
      </c>
      <c r="F50" s="434">
        <v>48291</v>
      </c>
      <c r="G50" s="432"/>
    </row>
    <row r="51" spans="1:7" ht="15.75">
      <c r="A51" s="159" t="s">
        <v>138</v>
      </c>
      <c r="B51" s="62" t="s">
        <v>737</v>
      </c>
      <c r="C51" s="261">
        <v>18165</v>
      </c>
      <c r="D51" s="261">
        <v>32420</v>
      </c>
      <c r="E51" s="261">
        <v>32705</v>
      </c>
      <c r="F51" s="434">
        <v>39379</v>
      </c>
      <c r="G51" s="432"/>
    </row>
    <row r="52" spans="1:7" ht="15.75">
      <c r="A52" s="104" t="s">
        <v>139</v>
      </c>
      <c r="B52" s="62" t="s">
        <v>737</v>
      </c>
      <c r="C52" s="261">
        <v>1770</v>
      </c>
      <c r="D52" s="261">
        <v>-3186</v>
      </c>
      <c r="E52" s="261">
        <v>29095</v>
      </c>
      <c r="F52" s="434">
        <v>-15495</v>
      </c>
      <c r="G52" s="432"/>
    </row>
    <row r="53" spans="1:7" ht="15.75">
      <c r="A53" s="104" t="s">
        <v>140</v>
      </c>
      <c r="B53" s="62"/>
      <c r="C53" s="261"/>
      <c r="D53" s="261"/>
      <c r="E53" s="261"/>
      <c r="F53" s="434"/>
      <c r="G53" s="432"/>
    </row>
    <row r="54" spans="1:7" ht="15.75">
      <c r="A54" s="159" t="s">
        <v>240</v>
      </c>
      <c r="B54" s="62" t="s">
        <v>730</v>
      </c>
      <c r="C54" s="435">
        <v>3056</v>
      </c>
      <c r="D54" s="261">
        <v>3772</v>
      </c>
      <c r="E54" s="261">
        <v>5163</v>
      </c>
      <c r="F54" s="434">
        <v>4170</v>
      </c>
      <c r="G54" s="432"/>
    </row>
    <row r="55" spans="1:7" ht="16.5" thickBot="1">
      <c r="A55" s="160" t="s">
        <v>278</v>
      </c>
      <c r="B55" s="85" t="s">
        <v>730</v>
      </c>
      <c r="C55" s="436">
        <v>13203</v>
      </c>
      <c r="D55" s="437">
        <v>20553</v>
      </c>
      <c r="E55" s="437">
        <v>18671</v>
      </c>
      <c r="F55" s="438">
        <v>14902</v>
      </c>
      <c r="G55" s="439"/>
    </row>
    <row r="56" spans="1:7" ht="16.5">
      <c r="A56" s="98"/>
      <c r="B56" s="97"/>
      <c r="C56" s="97"/>
      <c r="D56" s="97"/>
      <c r="E56" s="97"/>
      <c r="F56" s="97"/>
      <c r="G56" s="97"/>
    </row>
    <row r="57" spans="1:7" ht="16.5">
      <c r="A57" s="98"/>
      <c r="B57" s="97"/>
      <c r="C57" s="97"/>
      <c r="D57" s="97"/>
      <c r="E57" s="97"/>
      <c r="F57" s="97"/>
      <c r="G57" s="97"/>
    </row>
    <row r="58" spans="1:7" ht="18" customHeight="1">
      <c r="A58" s="98"/>
      <c r="B58" s="97"/>
      <c r="C58" s="97"/>
      <c r="D58" s="97"/>
      <c r="E58" s="97"/>
      <c r="F58" s="97"/>
      <c r="G58" s="97"/>
    </row>
    <row r="59" spans="1:7" ht="21" customHeight="1">
      <c r="A59" s="98"/>
      <c r="B59" s="97"/>
      <c r="C59" s="97"/>
      <c r="D59" s="97"/>
      <c r="E59" s="97"/>
      <c r="F59" s="97"/>
      <c r="G59" s="97"/>
    </row>
    <row r="60" spans="1:7" ht="16.5">
      <c r="A60" s="98"/>
      <c r="B60" s="97"/>
      <c r="C60" s="97"/>
      <c r="D60" s="97"/>
      <c r="E60" s="97"/>
      <c r="F60" s="97"/>
      <c r="G60" s="97"/>
    </row>
    <row r="61" spans="1:7" ht="16.5">
      <c r="A61" s="98"/>
      <c r="B61" s="97"/>
      <c r="C61" s="97"/>
      <c r="D61" s="97"/>
      <c r="E61" s="97"/>
      <c r="F61" s="97"/>
      <c r="G61" s="97"/>
    </row>
    <row r="62" spans="1:7" ht="16.5">
      <c r="A62" s="98"/>
      <c r="B62" s="97"/>
      <c r="C62" s="97"/>
      <c r="D62" s="97"/>
      <c r="E62" s="97"/>
      <c r="F62" s="97"/>
      <c r="G62" s="97"/>
    </row>
    <row r="63" spans="1:7" ht="16.5">
      <c r="A63" s="98"/>
      <c r="B63" s="97"/>
      <c r="C63" s="97"/>
      <c r="D63" s="97"/>
      <c r="E63" s="97"/>
      <c r="F63" s="97"/>
      <c r="G63" s="97"/>
    </row>
    <row r="64" spans="1:7" ht="16.5">
      <c r="A64" s="99"/>
      <c r="B64" s="97"/>
      <c r="C64" s="97"/>
      <c r="D64" s="97"/>
      <c r="E64" s="97"/>
      <c r="F64" s="97"/>
      <c r="G64" s="97"/>
    </row>
    <row r="65" spans="1:7" ht="16.5">
      <c r="A65" s="99"/>
      <c r="B65" s="97"/>
      <c r="C65" s="97"/>
      <c r="D65" s="97"/>
      <c r="E65" s="97"/>
      <c r="F65" s="97"/>
      <c r="G65" s="97"/>
    </row>
  </sheetData>
  <sheetProtection/>
  <mergeCells count="5">
    <mergeCell ref="A1:G1"/>
    <mergeCell ref="A2:G2"/>
    <mergeCell ref="C3:G3"/>
    <mergeCell ref="A3:A4"/>
    <mergeCell ref="B3:B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SheetLayoutView="100" zoomScalePageLayoutView="0" workbookViewId="0" topLeftCell="A1">
      <selection activeCell="D95" sqref="D95"/>
    </sheetView>
  </sheetViews>
  <sheetFormatPr defaultColWidth="9.00390625" defaultRowHeight="12.75"/>
  <cols>
    <col min="1" max="1" width="15.125" style="0" customWidth="1"/>
    <col min="2" max="2" width="20.375" style="0" customWidth="1"/>
    <col min="3" max="3" width="13.25390625" style="0" customWidth="1"/>
    <col min="4" max="4" width="14.375" style="0" customWidth="1"/>
    <col min="5" max="6" width="13.25390625" style="0" customWidth="1"/>
    <col min="7" max="7" width="13.375" style="0" customWidth="1"/>
    <col min="8" max="8" width="12.25390625" style="0" customWidth="1"/>
    <col min="9" max="9" width="15.75390625" style="0" customWidth="1"/>
  </cols>
  <sheetData>
    <row r="1" spans="9:13" ht="21" customHeight="1">
      <c r="I1" s="162" t="s">
        <v>295</v>
      </c>
      <c r="J1" s="349"/>
      <c r="K1" s="349"/>
      <c r="L1" s="349"/>
      <c r="M1" s="349"/>
    </row>
    <row r="2" ht="21" customHeight="1"/>
    <row r="3" spans="1:9" ht="15.75">
      <c r="A3" s="302" t="s">
        <v>296</v>
      </c>
      <c r="B3" s="303"/>
      <c r="C3" s="303"/>
      <c r="D3" s="303"/>
      <c r="E3" s="303"/>
      <c r="F3" s="303"/>
      <c r="G3" s="303"/>
      <c r="H3" s="303"/>
      <c r="I3" s="303"/>
    </row>
    <row r="4" ht="13.5" thickBot="1"/>
    <row r="5" spans="1:9" ht="47.25" customHeight="1">
      <c r="A5" s="355" t="s">
        <v>285</v>
      </c>
      <c r="B5" s="350" t="s">
        <v>286</v>
      </c>
      <c r="C5" s="345" t="s">
        <v>287</v>
      </c>
      <c r="D5" s="346"/>
      <c r="E5" s="350" t="s">
        <v>288</v>
      </c>
      <c r="F5" s="352" t="s">
        <v>726</v>
      </c>
      <c r="G5" s="353"/>
      <c r="H5" s="353"/>
      <c r="I5" s="354"/>
    </row>
    <row r="6" spans="1:9" ht="45" customHeight="1">
      <c r="A6" s="356"/>
      <c r="B6" s="351"/>
      <c r="C6" s="348" t="s">
        <v>289</v>
      </c>
      <c r="D6" s="348" t="s">
        <v>290</v>
      </c>
      <c r="E6" s="351"/>
      <c r="F6" s="357" t="s">
        <v>291</v>
      </c>
      <c r="G6" s="347" t="s">
        <v>292</v>
      </c>
      <c r="H6" s="348" t="s">
        <v>293</v>
      </c>
      <c r="I6" s="348"/>
    </row>
    <row r="7" spans="1:9" ht="58.5" customHeight="1">
      <c r="A7" s="356"/>
      <c r="B7" s="351"/>
      <c r="C7" s="309"/>
      <c r="D7" s="309"/>
      <c r="E7" s="351"/>
      <c r="F7" s="309"/>
      <c r="G7" s="347"/>
      <c r="H7" s="161" t="s">
        <v>289</v>
      </c>
      <c r="I7" s="161" t="s">
        <v>294</v>
      </c>
    </row>
    <row r="8" spans="1:9" ht="15.75" thickBot="1">
      <c r="A8" s="39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</row>
    <row r="9" spans="1:9" ht="87" customHeight="1">
      <c r="A9" s="125"/>
      <c r="B9" s="35"/>
      <c r="C9" s="35"/>
      <c r="D9" s="35"/>
      <c r="E9" s="35"/>
      <c r="F9" s="35"/>
      <c r="G9" s="35"/>
      <c r="H9" s="35"/>
      <c r="I9" s="35"/>
    </row>
    <row r="10" spans="1:9" ht="12.7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2.75">
      <c r="A11" s="27"/>
      <c r="B11" s="27"/>
      <c r="C11" s="27"/>
      <c r="D11" s="27"/>
      <c r="E11" s="27"/>
      <c r="F11" s="27"/>
      <c r="G11" s="27"/>
      <c r="H11" s="27"/>
      <c r="I11" s="27"/>
    </row>
    <row r="15" ht="12.75">
      <c r="M15" s="27"/>
    </row>
    <row r="24" ht="138" customHeight="1"/>
  </sheetData>
  <sheetProtection/>
  <mergeCells count="12">
    <mergeCell ref="F6:F7"/>
    <mergeCell ref="C6:C7"/>
    <mergeCell ref="C5:D5"/>
    <mergeCell ref="G6:G7"/>
    <mergeCell ref="H6:I6"/>
    <mergeCell ref="D6:D7"/>
    <mergeCell ref="J1:M1"/>
    <mergeCell ref="A3:I3"/>
    <mergeCell ref="E5:E7"/>
    <mergeCell ref="F5:I5"/>
    <mergeCell ref="B5:B7"/>
    <mergeCell ref="A5:A7"/>
  </mergeCells>
  <printOptions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31.75390625" style="0" customWidth="1"/>
    <col min="2" max="2" width="14.00390625" style="0" customWidth="1"/>
    <col min="8" max="10" width="10.25390625" style="0" customWidth="1"/>
    <col min="11" max="11" width="10.625" style="0" customWidth="1"/>
  </cols>
  <sheetData>
    <row r="1" spans="1:11" ht="16.5">
      <c r="A1" s="284" t="s">
        <v>103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23.25" customHeight="1" thickBot="1">
      <c r="A2" s="330" t="s">
        <v>623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38.25" customHeight="1">
      <c r="A3" s="270" t="s">
        <v>592</v>
      </c>
      <c r="B3" s="308" t="s">
        <v>598</v>
      </c>
      <c r="C3" s="300" t="s">
        <v>560</v>
      </c>
      <c r="D3" s="300"/>
      <c r="E3" s="300"/>
      <c r="F3" s="300"/>
      <c r="G3" s="300"/>
      <c r="H3" s="300" t="s">
        <v>754</v>
      </c>
      <c r="I3" s="300"/>
      <c r="J3" s="300"/>
      <c r="K3" s="304"/>
    </row>
    <row r="4" spans="1:11" ht="11.25" customHeight="1">
      <c r="A4" s="360"/>
      <c r="B4" s="324"/>
      <c r="C4" s="361">
        <v>2012</v>
      </c>
      <c r="D4" s="361">
        <v>2013</v>
      </c>
      <c r="E4" s="361">
        <v>2014</v>
      </c>
      <c r="F4" s="361">
        <v>2015</v>
      </c>
      <c r="G4" s="319"/>
      <c r="H4" s="363" t="s">
        <v>916</v>
      </c>
      <c r="I4" s="363" t="s">
        <v>902</v>
      </c>
      <c r="J4" s="364" t="s">
        <v>909</v>
      </c>
      <c r="K4" s="362" t="s">
        <v>915</v>
      </c>
    </row>
    <row r="5" spans="1:11" ht="9" customHeight="1">
      <c r="A5" s="360"/>
      <c r="B5" s="324"/>
      <c r="C5" s="361"/>
      <c r="D5" s="361"/>
      <c r="E5" s="361"/>
      <c r="F5" s="361"/>
      <c r="G5" s="319"/>
      <c r="H5" s="363"/>
      <c r="I5" s="363"/>
      <c r="J5" s="364"/>
      <c r="K5" s="362"/>
    </row>
    <row r="6" spans="1:11" ht="17.25" thickBot="1">
      <c r="A6" s="50">
        <v>1</v>
      </c>
      <c r="B6" s="51">
        <v>2</v>
      </c>
      <c r="C6" s="254">
        <v>3</v>
      </c>
      <c r="D6" s="254">
        <v>4</v>
      </c>
      <c r="E6" s="254">
        <v>5</v>
      </c>
      <c r="F6" s="254">
        <v>6</v>
      </c>
      <c r="G6" s="51">
        <v>7</v>
      </c>
      <c r="H6" s="254">
        <v>8</v>
      </c>
      <c r="I6" s="254">
        <v>9</v>
      </c>
      <c r="J6" s="254">
        <v>10</v>
      </c>
      <c r="K6" s="255">
        <v>11</v>
      </c>
    </row>
    <row r="7" spans="1:11" ht="33">
      <c r="A7" s="192" t="s">
        <v>624</v>
      </c>
      <c r="B7" s="193" t="s">
        <v>649</v>
      </c>
      <c r="C7" s="441">
        <v>108</v>
      </c>
      <c r="D7" s="441">
        <v>102</v>
      </c>
      <c r="E7" s="441">
        <v>99</v>
      </c>
      <c r="F7" s="441">
        <v>115</v>
      </c>
      <c r="G7" s="442"/>
      <c r="H7" s="441">
        <v>80</v>
      </c>
      <c r="I7" s="443">
        <f aca="true" t="shared" si="0" ref="I7:I12">D7/C7*100</f>
        <v>94.44444444444444</v>
      </c>
      <c r="J7" s="443">
        <f aca="true" t="shared" si="1" ref="J7:J12">E7/D7*100</f>
        <v>97.05882352941177</v>
      </c>
      <c r="K7" s="443">
        <f aca="true" t="shared" si="2" ref="K7:K12">F7/E7*100</f>
        <v>116.16161616161615</v>
      </c>
    </row>
    <row r="8" spans="1:11" ht="54.75" customHeight="1">
      <c r="A8" s="194" t="s">
        <v>625</v>
      </c>
      <c r="B8" s="195" t="s">
        <v>797</v>
      </c>
      <c r="C8" s="444">
        <v>597</v>
      </c>
      <c r="D8" s="444">
        <v>487</v>
      </c>
      <c r="E8" s="444">
        <v>518</v>
      </c>
      <c r="F8" s="444">
        <v>535</v>
      </c>
      <c r="G8" s="445"/>
      <c r="H8" s="444">
        <v>95.2</v>
      </c>
      <c r="I8" s="443">
        <f t="shared" si="0"/>
        <v>81.57453936348409</v>
      </c>
      <c r="J8" s="443">
        <f t="shared" si="1"/>
        <v>106.36550308008215</v>
      </c>
      <c r="K8" s="443">
        <f t="shared" si="2"/>
        <v>103.28185328185329</v>
      </c>
    </row>
    <row r="9" spans="1:11" ht="54.75" customHeight="1">
      <c r="A9" s="194" t="s">
        <v>459</v>
      </c>
      <c r="B9" s="195" t="s">
        <v>626</v>
      </c>
      <c r="C9" s="444">
        <v>29</v>
      </c>
      <c r="D9" s="444">
        <v>24.3</v>
      </c>
      <c r="E9" s="444">
        <v>24.5</v>
      </c>
      <c r="F9" s="446">
        <v>27</v>
      </c>
      <c r="G9" s="445"/>
      <c r="H9" s="444">
        <v>92.1</v>
      </c>
      <c r="I9" s="443">
        <f t="shared" si="0"/>
        <v>83.79310344827586</v>
      </c>
      <c r="J9" s="443">
        <f t="shared" si="1"/>
        <v>100.8230452674897</v>
      </c>
      <c r="K9" s="443">
        <f t="shared" si="2"/>
        <v>110.20408163265304</v>
      </c>
    </row>
    <row r="10" spans="1:11" ht="49.5">
      <c r="A10" s="194" t="s">
        <v>454</v>
      </c>
      <c r="B10" s="195" t="s">
        <v>797</v>
      </c>
      <c r="C10" s="444">
        <v>1907</v>
      </c>
      <c r="D10" s="444">
        <v>1900</v>
      </c>
      <c r="E10" s="444">
        <v>1680</v>
      </c>
      <c r="F10" s="444">
        <v>1307</v>
      </c>
      <c r="G10" s="445"/>
      <c r="H10" s="447">
        <v>139</v>
      </c>
      <c r="I10" s="443">
        <f t="shared" si="0"/>
        <v>99.63293130571579</v>
      </c>
      <c r="J10" s="443">
        <f t="shared" si="1"/>
        <v>88.42105263157895</v>
      </c>
      <c r="K10" s="443">
        <f t="shared" si="2"/>
        <v>77.79761904761905</v>
      </c>
    </row>
    <row r="11" spans="1:11" ht="69" customHeight="1">
      <c r="A11" s="194" t="s">
        <v>297</v>
      </c>
      <c r="B11" s="195" t="s">
        <v>712</v>
      </c>
      <c r="C11" s="444">
        <v>300</v>
      </c>
      <c r="D11" s="444">
        <v>300</v>
      </c>
      <c r="E11" s="444">
        <v>8.4</v>
      </c>
      <c r="F11" s="444">
        <v>3.708</v>
      </c>
      <c r="G11" s="445"/>
      <c r="H11" s="444">
        <v>100</v>
      </c>
      <c r="I11" s="443">
        <f t="shared" si="0"/>
        <v>100</v>
      </c>
      <c r="J11" s="443">
        <f t="shared" si="1"/>
        <v>2.8000000000000003</v>
      </c>
      <c r="K11" s="443">
        <f t="shared" si="2"/>
        <v>44.142857142857146</v>
      </c>
    </row>
    <row r="12" spans="1:11" ht="103.5" customHeight="1">
      <c r="A12" s="194" t="s">
        <v>298</v>
      </c>
      <c r="B12" s="195" t="s">
        <v>712</v>
      </c>
      <c r="C12" s="444">
        <v>5922.7</v>
      </c>
      <c r="D12" s="444">
        <v>5421.5</v>
      </c>
      <c r="E12" s="444">
        <v>6291.9</v>
      </c>
      <c r="F12" s="444">
        <v>6319.5</v>
      </c>
      <c r="G12" s="445"/>
      <c r="H12" s="444">
        <v>118.3</v>
      </c>
      <c r="I12" s="443">
        <f t="shared" si="0"/>
        <v>91.53764330457393</v>
      </c>
      <c r="J12" s="443">
        <f t="shared" si="1"/>
        <v>116.05459743613392</v>
      </c>
      <c r="K12" s="443">
        <f t="shared" si="2"/>
        <v>100.43865922853192</v>
      </c>
    </row>
    <row r="14" spans="1:11" ht="34.5" customHeight="1">
      <c r="A14" s="163"/>
      <c r="B14" s="164"/>
      <c r="C14" s="163"/>
      <c r="D14" s="163"/>
      <c r="E14" s="163"/>
      <c r="F14" s="163"/>
      <c r="G14" s="163"/>
      <c r="H14" s="163"/>
      <c r="I14" s="165"/>
      <c r="J14" s="165"/>
      <c r="K14" s="163"/>
    </row>
    <row r="15" spans="1:11" ht="34.5" customHeight="1">
      <c r="A15" s="163"/>
      <c r="B15" s="164"/>
      <c r="C15" s="163"/>
      <c r="D15" s="163"/>
      <c r="E15" s="163"/>
      <c r="F15" s="163"/>
      <c r="G15" s="163"/>
      <c r="H15" s="163"/>
      <c r="I15" s="165"/>
      <c r="J15" s="165"/>
      <c r="K15" s="163"/>
    </row>
  </sheetData>
  <sheetProtection/>
  <mergeCells count="15">
    <mergeCell ref="K4:K5"/>
    <mergeCell ref="G4:G5"/>
    <mergeCell ref="H4:H5"/>
    <mergeCell ref="I4:I5"/>
    <mergeCell ref="J4:J5"/>
    <mergeCell ref="A1:K1"/>
    <mergeCell ref="A2:K2"/>
    <mergeCell ref="A3:A5"/>
    <mergeCell ref="B3:B5"/>
    <mergeCell ref="C3:G3"/>
    <mergeCell ref="H3:K3"/>
    <mergeCell ref="C4:C5"/>
    <mergeCell ref="D4:D5"/>
    <mergeCell ref="E4:E5"/>
    <mergeCell ref="F4:F5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D95" sqref="D95"/>
    </sheetView>
  </sheetViews>
  <sheetFormatPr defaultColWidth="9.00390625" defaultRowHeight="12.75"/>
  <cols>
    <col min="1" max="1" width="55.625" style="0" customWidth="1"/>
    <col min="2" max="2" width="18.25390625" style="0" customWidth="1"/>
    <col min="3" max="3" width="10.375" style="0" customWidth="1"/>
    <col min="4" max="4" width="10.25390625" style="0" customWidth="1"/>
    <col min="5" max="5" width="10.00390625" style="0" customWidth="1"/>
    <col min="6" max="6" width="10.875" style="0" customWidth="1"/>
    <col min="7" max="7" width="10.375" style="0" customWidth="1"/>
  </cols>
  <sheetData>
    <row r="1" spans="1:9" ht="16.5">
      <c r="A1" s="277" t="s">
        <v>299</v>
      </c>
      <c r="B1" s="262"/>
      <c r="C1" s="262"/>
      <c r="D1" s="262"/>
      <c r="E1" s="262"/>
      <c r="F1" s="262"/>
      <c r="G1" s="262"/>
      <c r="H1" s="9"/>
      <c r="I1" s="9"/>
    </row>
    <row r="2" spans="1:9" ht="30.75" customHeight="1" thickBot="1">
      <c r="A2" s="314" t="s">
        <v>300</v>
      </c>
      <c r="B2" s="367"/>
      <c r="C2" s="367"/>
      <c r="D2" s="367"/>
      <c r="E2" s="367"/>
      <c r="F2" s="367"/>
      <c r="G2" s="367"/>
      <c r="H2" s="66"/>
      <c r="I2" s="66"/>
    </row>
    <row r="3" spans="1:7" ht="16.5">
      <c r="A3" s="298" t="s">
        <v>592</v>
      </c>
      <c r="B3" s="300" t="s">
        <v>598</v>
      </c>
      <c r="C3" s="300" t="s">
        <v>755</v>
      </c>
      <c r="D3" s="300"/>
      <c r="E3" s="300"/>
      <c r="F3" s="300"/>
      <c r="G3" s="304"/>
    </row>
    <row r="4" spans="1:7" ht="16.5">
      <c r="A4" s="299"/>
      <c r="B4" s="301"/>
      <c r="C4" s="43"/>
      <c r="D4" s="43"/>
      <c r="E4" s="24"/>
      <c r="F4" s="44"/>
      <c r="G4" s="63"/>
    </row>
    <row r="5" spans="1:7" ht="17.25" thickBot="1">
      <c r="A5" s="64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65">
        <v>7</v>
      </c>
    </row>
    <row r="6" spans="1:7" ht="16.5" customHeight="1">
      <c r="A6" s="368" t="s">
        <v>756</v>
      </c>
      <c r="B6" s="368"/>
      <c r="C6" s="368"/>
      <c r="D6" s="368"/>
      <c r="E6" s="368"/>
      <c r="F6" s="368"/>
      <c r="G6" s="368"/>
    </row>
    <row r="7" spans="1:7" ht="15" customHeight="1">
      <c r="A7" s="60" t="s">
        <v>757</v>
      </c>
      <c r="B7" s="61" t="s">
        <v>758</v>
      </c>
      <c r="C7" s="60"/>
      <c r="D7" s="60"/>
      <c r="E7" s="60"/>
      <c r="F7" s="60"/>
      <c r="G7" s="60"/>
    </row>
    <row r="8" spans="1:7" ht="15.75">
      <c r="A8" s="60" t="s">
        <v>726</v>
      </c>
      <c r="B8" s="62"/>
      <c r="C8" s="60"/>
      <c r="D8" s="60"/>
      <c r="E8" s="60"/>
      <c r="F8" s="60"/>
      <c r="G8" s="60"/>
    </row>
    <row r="9" spans="1:7" ht="15.75">
      <c r="A9" s="60" t="s">
        <v>759</v>
      </c>
      <c r="B9" s="62" t="s">
        <v>737</v>
      </c>
      <c r="C9" s="60"/>
      <c r="D9" s="60"/>
      <c r="E9" s="60"/>
      <c r="F9" s="60"/>
      <c r="G9" s="60"/>
    </row>
    <row r="10" spans="1:7" ht="15.75">
      <c r="A10" s="60" t="s">
        <v>760</v>
      </c>
      <c r="B10" s="62"/>
      <c r="C10" s="60"/>
      <c r="D10" s="60"/>
      <c r="E10" s="60"/>
      <c r="F10" s="60"/>
      <c r="G10" s="60"/>
    </row>
    <row r="11" spans="1:7" ht="15.75">
      <c r="A11" s="60" t="s">
        <v>761</v>
      </c>
      <c r="B11" s="62" t="s">
        <v>737</v>
      </c>
      <c r="C11" s="60"/>
      <c r="D11" s="60"/>
      <c r="E11" s="60"/>
      <c r="F11" s="60"/>
      <c r="G11" s="60"/>
    </row>
    <row r="12" spans="1:7" ht="15.75">
      <c r="A12" s="60" t="s">
        <v>762</v>
      </c>
      <c r="B12" s="62" t="s">
        <v>737</v>
      </c>
      <c r="C12" s="60"/>
      <c r="D12" s="60"/>
      <c r="E12" s="60"/>
      <c r="F12" s="60"/>
      <c r="G12" s="60"/>
    </row>
    <row r="13" spans="1:7" ht="15.75">
      <c r="A13" s="60" t="s">
        <v>760</v>
      </c>
      <c r="B13" s="62"/>
      <c r="C13" s="60"/>
      <c r="D13" s="60"/>
      <c r="E13" s="60"/>
      <c r="F13" s="60"/>
      <c r="G13" s="60"/>
    </row>
    <row r="14" spans="1:7" ht="15.75">
      <c r="A14" s="60" t="s">
        <v>763</v>
      </c>
      <c r="B14" s="62" t="s">
        <v>737</v>
      </c>
      <c r="C14" s="60"/>
      <c r="D14" s="60"/>
      <c r="E14" s="60"/>
      <c r="F14" s="60"/>
      <c r="G14" s="60"/>
    </row>
    <row r="15" spans="1:7" ht="15.75">
      <c r="A15" s="60" t="s">
        <v>764</v>
      </c>
      <c r="B15" s="62" t="s">
        <v>737</v>
      </c>
      <c r="C15" s="60"/>
      <c r="D15" s="60"/>
      <c r="E15" s="60"/>
      <c r="F15" s="60"/>
      <c r="G15" s="60"/>
    </row>
    <row r="16" spans="1:7" ht="15.75">
      <c r="A16" s="60" t="s">
        <v>760</v>
      </c>
      <c r="B16" s="62"/>
      <c r="C16" s="60"/>
      <c r="D16" s="60"/>
      <c r="E16" s="60"/>
      <c r="F16" s="60"/>
      <c r="G16" s="60"/>
    </row>
    <row r="17" spans="1:7" ht="15.75">
      <c r="A17" s="60" t="s">
        <v>765</v>
      </c>
      <c r="B17" s="62" t="s">
        <v>737</v>
      </c>
      <c r="C17" s="60"/>
      <c r="D17" s="60"/>
      <c r="E17" s="60"/>
      <c r="F17" s="60"/>
      <c r="G17" s="60"/>
    </row>
    <row r="18" spans="1:7" ht="15.75">
      <c r="A18" s="60" t="s">
        <v>766</v>
      </c>
      <c r="B18" s="62" t="s">
        <v>737</v>
      </c>
      <c r="C18" s="60"/>
      <c r="D18" s="60"/>
      <c r="E18" s="60"/>
      <c r="F18" s="60"/>
      <c r="G18" s="60"/>
    </row>
    <row r="19" spans="1:7" ht="16.5" customHeight="1">
      <c r="A19" s="369" t="s">
        <v>767</v>
      </c>
      <c r="B19" s="369"/>
      <c r="C19" s="369"/>
      <c r="D19" s="369"/>
      <c r="E19" s="369"/>
      <c r="F19" s="369"/>
      <c r="G19" s="369"/>
    </row>
    <row r="20" spans="1:7" ht="34.5" customHeight="1">
      <c r="A20" s="60" t="s">
        <v>768</v>
      </c>
      <c r="B20" s="62" t="s">
        <v>649</v>
      </c>
      <c r="C20" s="60"/>
      <c r="D20" s="60"/>
      <c r="E20" s="60"/>
      <c r="F20" s="60"/>
      <c r="G20" s="60"/>
    </row>
    <row r="21" spans="1:7" ht="15.75">
      <c r="A21" s="60" t="s">
        <v>769</v>
      </c>
      <c r="B21" s="62" t="s">
        <v>649</v>
      </c>
      <c r="C21" s="60"/>
      <c r="D21" s="60"/>
      <c r="E21" s="60"/>
      <c r="F21" s="60"/>
      <c r="G21" s="60"/>
    </row>
    <row r="22" spans="1:7" ht="18" customHeight="1">
      <c r="A22" s="60" t="s">
        <v>770</v>
      </c>
      <c r="B22" s="62" t="s">
        <v>712</v>
      </c>
      <c r="C22" s="60"/>
      <c r="D22" s="60"/>
      <c r="E22" s="60"/>
      <c r="F22" s="60"/>
      <c r="G22" s="60"/>
    </row>
    <row r="23" spans="1:7" ht="18" customHeight="1">
      <c r="A23" s="60" t="s">
        <v>772</v>
      </c>
      <c r="B23" s="62" t="s">
        <v>595</v>
      </c>
      <c r="C23" s="60"/>
      <c r="D23" s="60"/>
      <c r="E23" s="60"/>
      <c r="F23" s="60"/>
      <c r="G23" s="60"/>
    </row>
    <row r="25" spans="1:7" ht="33.75" customHeight="1">
      <c r="A25" s="365" t="s">
        <v>771</v>
      </c>
      <c r="B25" s="366"/>
      <c r="C25" s="366"/>
      <c r="D25" s="366"/>
      <c r="E25" s="366"/>
      <c r="F25" s="366"/>
      <c r="G25" s="366"/>
    </row>
  </sheetData>
  <sheetProtection/>
  <mergeCells count="8">
    <mergeCell ref="A25:G25"/>
    <mergeCell ref="A1:G1"/>
    <mergeCell ref="A2:G2"/>
    <mergeCell ref="C3:G3"/>
    <mergeCell ref="A6:G6"/>
    <mergeCell ref="A19:G19"/>
    <mergeCell ref="A3:A4"/>
    <mergeCell ref="B3:B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38"/>
  <sheetViews>
    <sheetView view="pageBreakPreview" zoomScaleSheetLayoutView="100" zoomScalePageLayoutView="0" workbookViewId="0" topLeftCell="A1">
      <pane ySplit="6" topLeftCell="A7" activePane="bottomLeft" state="frozen"/>
      <selection pane="topLeft" activeCell="D95" sqref="D95"/>
      <selection pane="bottomLeft" activeCell="K122" sqref="K122"/>
    </sheetView>
  </sheetViews>
  <sheetFormatPr defaultColWidth="9.00390625" defaultRowHeight="12.75"/>
  <cols>
    <col min="1" max="1" width="63.125" style="0" customWidth="1"/>
    <col min="2" max="2" width="22.125" style="0" customWidth="1"/>
    <col min="5" max="5" width="9.625" style="0" customWidth="1"/>
    <col min="6" max="6" width="11.625" style="0" customWidth="1"/>
    <col min="7" max="7" width="7.25390625" style="0" customWidth="1"/>
  </cols>
  <sheetData>
    <row r="1" spans="1:7" ht="24.75" customHeight="1">
      <c r="A1" s="286" t="s">
        <v>275</v>
      </c>
      <c r="B1" s="372"/>
      <c r="C1" s="372"/>
      <c r="D1" s="372"/>
      <c r="E1" s="372"/>
      <c r="F1" s="372"/>
      <c r="G1" s="372"/>
    </row>
    <row r="2" spans="1:7" ht="16.5">
      <c r="A2" s="277" t="s">
        <v>301</v>
      </c>
      <c r="B2" s="262"/>
      <c r="C2" s="262"/>
      <c r="D2" s="262"/>
      <c r="E2" s="262"/>
      <c r="F2" s="262"/>
      <c r="G2" s="262"/>
    </row>
    <row r="3" spans="1:7" ht="19.5" thickBot="1">
      <c r="A3" s="373" t="s">
        <v>276</v>
      </c>
      <c r="B3" s="373"/>
      <c r="C3" s="373"/>
      <c r="D3" s="373"/>
      <c r="E3" s="373"/>
      <c r="F3" s="373"/>
      <c r="G3" s="373"/>
    </row>
    <row r="4" spans="1:7" ht="16.5">
      <c r="A4" s="374" t="s">
        <v>592</v>
      </c>
      <c r="B4" s="376" t="s">
        <v>598</v>
      </c>
      <c r="C4" s="378" t="s">
        <v>560</v>
      </c>
      <c r="D4" s="379"/>
      <c r="E4" s="379"/>
      <c r="F4" s="379"/>
      <c r="G4" s="380"/>
    </row>
    <row r="5" spans="1:7" ht="16.5">
      <c r="A5" s="375"/>
      <c r="B5" s="377"/>
      <c r="C5" s="177">
        <v>2012</v>
      </c>
      <c r="D5" s="177">
        <v>2013</v>
      </c>
      <c r="E5" s="112">
        <v>2014</v>
      </c>
      <c r="F5" s="112">
        <v>2015</v>
      </c>
      <c r="G5" s="63"/>
    </row>
    <row r="6" spans="1:7" ht="17.25" thickBot="1">
      <c r="A6" s="50">
        <v>1</v>
      </c>
      <c r="B6" s="51">
        <v>2</v>
      </c>
      <c r="C6" s="254">
        <v>3</v>
      </c>
      <c r="D6" s="254">
        <v>4</v>
      </c>
      <c r="E6" s="254">
        <v>5</v>
      </c>
      <c r="F6" s="254">
        <v>6</v>
      </c>
      <c r="G6" s="55">
        <v>7</v>
      </c>
    </row>
    <row r="7" spans="1:7" ht="33">
      <c r="A7" s="46" t="s">
        <v>334</v>
      </c>
      <c r="B7" s="49" t="s">
        <v>96</v>
      </c>
      <c r="C7" s="448">
        <v>1</v>
      </c>
      <c r="D7" s="449">
        <v>1</v>
      </c>
      <c r="E7" s="448">
        <v>1</v>
      </c>
      <c r="F7" s="448">
        <v>1</v>
      </c>
      <c r="G7" s="450"/>
    </row>
    <row r="8" spans="1:7" ht="33">
      <c r="A8" s="46" t="s">
        <v>335</v>
      </c>
      <c r="B8" s="49" t="s">
        <v>96</v>
      </c>
      <c r="C8" s="448">
        <v>176</v>
      </c>
      <c r="D8" s="449" t="s">
        <v>917</v>
      </c>
      <c r="E8" s="448">
        <v>130</v>
      </c>
      <c r="F8" s="448">
        <v>126</v>
      </c>
      <c r="G8" s="450"/>
    </row>
    <row r="9" spans="1:7" ht="33">
      <c r="A9" s="44" t="s">
        <v>773</v>
      </c>
      <c r="B9" s="166" t="s">
        <v>775</v>
      </c>
      <c r="C9" s="261">
        <v>72.3</v>
      </c>
      <c r="D9" s="451" t="s">
        <v>918</v>
      </c>
      <c r="E9" s="452">
        <v>53.9</v>
      </c>
      <c r="F9" s="452">
        <v>52.2</v>
      </c>
      <c r="G9" s="453"/>
    </row>
    <row r="10" spans="1:7" ht="33">
      <c r="A10" s="44" t="s">
        <v>774</v>
      </c>
      <c r="B10" s="166" t="s">
        <v>775</v>
      </c>
      <c r="C10" s="261">
        <v>0.4</v>
      </c>
      <c r="D10" s="451" t="s">
        <v>879</v>
      </c>
      <c r="E10" s="452">
        <v>0.4</v>
      </c>
      <c r="F10" s="452">
        <v>0</v>
      </c>
      <c r="G10" s="453"/>
    </row>
    <row r="11" spans="1:7" ht="33">
      <c r="A11" s="44" t="s">
        <v>337</v>
      </c>
      <c r="B11" s="49" t="s">
        <v>96</v>
      </c>
      <c r="C11" s="261">
        <v>1</v>
      </c>
      <c r="D11" s="451" t="s">
        <v>878</v>
      </c>
      <c r="E11" s="452">
        <v>1</v>
      </c>
      <c r="F11" s="452">
        <v>1</v>
      </c>
      <c r="G11" s="453"/>
    </row>
    <row r="12" spans="1:7" ht="16.5">
      <c r="A12" s="44" t="s">
        <v>784</v>
      </c>
      <c r="B12" s="49" t="s">
        <v>96</v>
      </c>
      <c r="C12" s="261"/>
      <c r="D12" s="451"/>
      <c r="E12" s="452"/>
      <c r="F12" s="452">
        <v>1</v>
      </c>
      <c r="G12" s="453"/>
    </row>
    <row r="13" spans="1:7" ht="16.5">
      <c r="A13" s="44" t="s">
        <v>785</v>
      </c>
      <c r="B13" s="166" t="s">
        <v>787</v>
      </c>
      <c r="C13" s="261">
        <v>395</v>
      </c>
      <c r="D13" s="451" t="s">
        <v>919</v>
      </c>
      <c r="E13" s="452">
        <v>450</v>
      </c>
      <c r="F13" s="452">
        <v>496</v>
      </c>
      <c r="G13" s="453"/>
    </row>
    <row r="14" spans="1:7" ht="49.5">
      <c r="A14" s="44" t="s">
        <v>336</v>
      </c>
      <c r="B14" s="166" t="s">
        <v>789</v>
      </c>
      <c r="C14" s="261">
        <v>330.6</v>
      </c>
      <c r="D14" s="451" t="s">
        <v>920</v>
      </c>
      <c r="E14" s="452">
        <v>148</v>
      </c>
      <c r="F14" s="452">
        <v>172</v>
      </c>
      <c r="G14" s="453"/>
    </row>
    <row r="15" spans="1:7" ht="16.5">
      <c r="A15" s="44" t="s">
        <v>788</v>
      </c>
      <c r="B15" s="49" t="s">
        <v>96</v>
      </c>
      <c r="C15" s="261"/>
      <c r="D15" s="451"/>
      <c r="E15" s="452"/>
      <c r="F15" s="452"/>
      <c r="G15" s="453"/>
    </row>
    <row r="16" spans="1:7" ht="16.5">
      <c r="A16" s="44" t="s">
        <v>790</v>
      </c>
      <c r="B16" s="49" t="s">
        <v>96</v>
      </c>
      <c r="C16" s="261">
        <v>29</v>
      </c>
      <c r="D16" s="451" t="s">
        <v>880</v>
      </c>
      <c r="E16" s="452">
        <v>29</v>
      </c>
      <c r="F16" s="452">
        <v>29</v>
      </c>
      <c r="G16" s="453"/>
    </row>
    <row r="17" spans="1:7" ht="33">
      <c r="A17" s="44" t="s">
        <v>791</v>
      </c>
      <c r="B17" s="166" t="s">
        <v>792</v>
      </c>
      <c r="C17" s="261">
        <v>87.3</v>
      </c>
      <c r="D17" s="451" t="s">
        <v>921</v>
      </c>
      <c r="E17" s="452">
        <v>74</v>
      </c>
      <c r="F17" s="452">
        <v>47</v>
      </c>
      <c r="G17" s="453"/>
    </row>
    <row r="18" spans="1:7" ht="33">
      <c r="A18" s="44" t="s">
        <v>338</v>
      </c>
      <c r="B18" s="166" t="s">
        <v>595</v>
      </c>
      <c r="C18" s="261">
        <v>51</v>
      </c>
      <c r="D18" s="451" t="s">
        <v>922</v>
      </c>
      <c r="E18" s="452">
        <v>54</v>
      </c>
      <c r="F18" s="452">
        <v>54</v>
      </c>
      <c r="G18" s="453"/>
    </row>
    <row r="19" spans="1:7" ht="33">
      <c r="A19" s="44" t="s">
        <v>339</v>
      </c>
      <c r="B19" s="166" t="s">
        <v>34</v>
      </c>
      <c r="C19" s="261">
        <v>21</v>
      </c>
      <c r="D19" s="451" t="s">
        <v>923</v>
      </c>
      <c r="E19" s="452">
        <v>22.4</v>
      </c>
      <c r="F19" s="452">
        <v>22.4</v>
      </c>
      <c r="G19" s="453"/>
    </row>
    <row r="20" spans="1:7" ht="33">
      <c r="A20" s="44" t="s">
        <v>794</v>
      </c>
      <c r="B20" s="166" t="s">
        <v>34</v>
      </c>
      <c r="C20" s="261">
        <v>2.5</v>
      </c>
      <c r="D20" s="451" t="s">
        <v>888</v>
      </c>
      <c r="E20" s="452">
        <v>4</v>
      </c>
      <c r="F20" s="452">
        <v>1.1</v>
      </c>
      <c r="G20" s="453"/>
    </row>
    <row r="21" spans="1:7" ht="33">
      <c r="A21" s="44" t="s">
        <v>340</v>
      </c>
      <c r="B21" s="166" t="s">
        <v>595</v>
      </c>
      <c r="C21" s="261">
        <v>179</v>
      </c>
      <c r="D21" s="451" t="s">
        <v>924</v>
      </c>
      <c r="E21" s="452">
        <v>189</v>
      </c>
      <c r="F21" s="452">
        <v>191</v>
      </c>
      <c r="G21" s="453"/>
    </row>
    <row r="22" spans="1:7" ht="33">
      <c r="A22" s="44" t="s">
        <v>341</v>
      </c>
      <c r="B22" s="166" t="s">
        <v>34</v>
      </c>
      <c r="C22" s="261">
        <v>73.7</v>
      </c>
      <c r="D22" s="451" t="s">
        <v>925</v>
      </c>
      <c r="E22" s="452">
        <v>78.4</v>
      </c>
      <c r="F22" s="452">
        <v>79.2</v>
      </c>
      <c r="G22" s="453"/>
    </row>
    <row r="23" spans="1:7" ht="16.5">
      <c r="A23" s="44" t="s">
        <v>795</v>
      </c>
      <c r="B23" s="49" t="s">
        <v>96</v>
      </c>
      <c r="C23" s="452">
        <v>81</v>
      </c>
      <c r="D23" s="451" t="s">
        <v>926</v>
      </c>
      <c r="E23" s="452">
        <v>83</v>
      </c>
      <c r="F23" s="452">
        <v>83</v>
      </c>
      <c r="G23" s="453"/>
    </row>
    <row r="24" spans="1:7" ht="51" customHeight="1">
      <c r="A24" s="44" t="s">
        <v>796</v>
      </c>
      <c r="B24" s="166" t="s">
        <v>797</v>
      </c>
      <c r="C24" s="452">
        <v>4500</v>
      </c>
      <c r="D24" s="451" t="s">
        <v>927</v>
      </c>
      <c r="E24" s="452">
        <v>6644</v>
      </c>
      <c r="F24" s="452">
        <v>7245</v>
      </c>
      <c r="G24" s="453"/>
    </row>
    <row r="25" spans="1:7" ht="16.5">
      <c r="A25" s="44" t="s">
        <v>798</v>
      </c>
      <c r="B25" s="49" t="s">
        <v>96</v>
      </c>
      <c r="C25" s="452">
        <v>1</v>
      </c>
      <c r="D25" s="452">
        <v>1</v>
      </c>
      <c r="E25" s="452">
        <v>1</v>
      </c>
      <c r="F25" s="452">
        <v>1</v>
      </c>
      <c r="G25" s="453"/>
    </row>
    <row r="26" spans="1:7" ht="16.5">
      <c r="A26" s="44" t="s">
        <v>828</v>
      </c>
      <c r="B26" s="49" t="s">
        <v>96</v>
      </c>
      <c r="C26" s="452">
        <v>25</v>
      </c>
      <c r="D26" s="452">
        <v>25</v>
      </c>
      <c r="E26" s="452">
        <v>25</v>
      </c>
      <c r="F26" s="452">
        <v>25</v>
      </c>
      <c r="G26" s="453"/>
    </row>
    <row r="27" spans="1:7" ht="49.5">
      <c r="A27" s="44" t="s">
        <v>829</v>
      </c>
      <c r="B27" s="49" t="s">
        <v>96</v>
      </c>
      <c r="C27" s="452"/>
      <c r="D27" s="451"/>
      <c r="E27" s="452"/>
      <c r="F27" s="452"/>
      <c r="G27" s="453"/>
    </row>
    <row r="28" spans="1:7" ht="16.5">
      <c r="A28" s="44" t="s">
        <v>830</v>
      </c>
      <c r="B28" s="49" t="s">
        <v>96</v>
      </c>
      <c r="C28" s="452"/>
      <c r="D28" s="451"/>
      <c r="E28" s="452"/>
      <c r="F28" s="452"/>
      <c r="G28" s="453"/>
    </row>
    <row r="29" spans="1:7" ht="33">
      <c r="A29" s="44" t="s">
        <v>831</v>
      </c>
      <c r="B29" s="49" t="s">
        <v>96</v>
      </c>
      <c r="C29" s="452"/>
      <c r="D29" s="451"/>
      <c r="E29" s="452"/>
      <c r="F29" s="452"/>
      <c r="G29" s="453"/>
    </row>
    <row r="30" spans="1:7" ht="16.5">
      <c r="A30" s="44" t="s">
        <v>830</v>
      </c>
      <c r="B30" s="49" t="s">
        <v>96</v>
      </c>
      <c r="C30" s="452"/>
      <c r="D30" s="451"/>
      <c r="E30" s="452"/>
      <c r="F30" s="452"/>
      <c r="G30" s="453"/>
    </row>
    <row r="31" spans="1:7" ht="16.5">
      <c r="A31" s="44" t="s">
        <v>832</v>
      </c>
      <c r="B31" s="49" t="s">
        <v>96</v>
      </c>
      <c r="C31" s="452"/>
      <c r="D31" s="454" t="s">
        <v>928</v>
      </c>
      <c r="E31" s="452">
        <v>26</v>
      </c>
      <c r="F31" s="452">
        <v>26</v>
      </c>
      <c r="G31" s="453"/>
    </row>
    <row r="32" spans="1:7" ht="16.5">
      <c r="A32" s="44" t="s">
        <v>833</v>
      </c>
      <c r="B32" s="49" t="s">
        <v>96</v>
      </c>
      <c r="C32" s="452"/>
      <c r="D32" s="454"/>
      <c r="E32" s="452"/>
      <c r="F32" s="452"/>
      <c r="G32" s="453"/>
    </row>
    <row r="33" spans="1:7" ht="16.5">
      <c r="A33" s="44" t="s">
        <v>834</v>
      </c>
      <c r="B33" s="166" t="s">
        <v>793</v>
      </c>
      <c r="C33" s="452"/>
      <c r="D33" s="454"/>
      <c r="E33" s="452"/>
      <c r="F33" s="452"/>
      <c r="G33" s="453"/>
    </row>
    <row r="34" spans="1:7" ht="16.5">
      <c r="A34" s="44" t="s">
        <v>835</v>
      </c>
      <c r="B34" s="49" t="s">
        <v>96</v>
      </c>
      <c r="C34" s="452"/>
      <c r="D34" s="454" t="s">
        <v>890</v>
      </c>
      <c r="E34" s="452">
        <v>22</v>
      </c>
      <c r="F34" s="452">
        <v>22</v>
      </c>
      <c r="G34" s="453"/>
    </row>
    <row r="35" spans="1:7" ht="16.5">
      <c r="A35" s="44" t="s">
        <v>836</v>
      </c>
      <c r="B35" s="166" t="s">
        <v>839</v>
      </c>
      <c r="C35" s="452"/>
      <c r="D35" s="455" t="s">
        <v>929</v>
      </c>
      <c r="E35" s="452">
        <v>299</v>
      </c>
      <c r="F35" s="452">
        <v>295</v>
      </c>
      <c r="G35" s="453"/>
    </row>
    <row r="36" spans="1:7" ht="16.5">
      <c r="A36" s="44" t="s">
        <v>837</v>
      </c>
      <c r="B36" s="166" t="s">
        <v>840</v>
      </c>
      <c r="C36" s="452"/>
      <c r="D36" s="455" t="s">
        <v>930</v>
      </c>
      <c r="E36" s="452">
        <v>12.1</v>
      </c>
      <c r="F36" s="452">
        <v>12.2</v>
      </c>
      <c r="G36" s="453"/>
    </row>
    <row r="37" spans="1:7" ht="16.5">
      <c r="A37" s="44" t="s">
        <v>838</v>
      </c>
      <c r="B37" s="166" t="s">
        <v>841</v>
      </c>
      <c r="C37" s="452"/>
      <c r="D37" s="456">
        <v>26.4</v>
      </c>
      <c r="E37" s="456">
        <f>E35/E36</f>
        <v>24.710743801652892</v>
      </c>
      <c r="F37" s="456">
        <f>F35/F36</f>
        <v>24.180327868852462</v>
      </c>
      <c r="G37" s="453"/>
    </row>
    <row r="38" spans="1:7" ht="16.5">
      <c r="A38" s="44" t="s">
        <v>842</v>
      </c>
      <c r="B38" s="49" t="s">
        <v>96</v>
      </c>
      <c r="C38" s="452"/>
      <c r="D38" s="451"/>
      <c r="E38" s="452"/>
      <c r="F38" s="452"/>
      <c r="G38" s="453"/>
    </row>
    <row r="39" spans="1:7" ht="16.5">
      <c r="A39" s="44" t="s">
        <v>843</v>
      </c>
      <c r="B39" s="49" t="s">
        <v>96</v>
      </c>
      <c r="C39" s="452"/>
      <c r="D39" s="451"/>
      <c r="E39" s="452"/>
      <c r="F39" s="452"/>
      <c r="G39" s="453"/>
    </row>
    <row r="40" spans="1:7" ht="16.5">
      <c r="A40" s="44" t="s">
        <v>844</v>
      </c>
      <c r="B40" s="166" t="s">
        <v>847</v>
      </c>
      <c r="C40" s="452"/>
      <c r="D40" s="451"/>
      <c r="E40" s="452"/>
      <c r="F40" s="452"/>
      <c r="G40" s="453"/>
    </row>
    <row r="41" spans="1:7" ht="16.5">
      <c r="A41" s="44" t="s">
        <v>845</v>
      </c>
      <c r="B41" s="49" t="s">
        <v>96</v>
      </c>
      <c r="C41" s="452"/>
      <c r="D41" s="451"/>
      <c r="E41" s="452">
        <v>1</v>
      </c>
      <c r="F41" s="452">
        <v>1</v>
      </c>
      <c r="G41" s="453"/>
    </row>
    <row r="42" spans="1:7" ht="16.5">
      <c r="A42" s="44" t="s">
        <v>846</v>
      </c>
      <c r="B42" s="166" t="s">
        <v>35</v>
      </c>
      <c r="C42" s="452"/>
      <c r="D42" s="451"/>
      <c r="E42" s="452">
        <v>324</v>
      </c>
      <c r="F42" s="456">
        <f>8398/24.095</f>
        <v>348.5370408798506</v>
      </c>
      <c r="G42" s="453"/>
    </row>
    <row r="43" spans="1:7" ht="16.5">
      <c r="A43" s="44" t="s">
        <v>848</v>
      </c>
      <c r="B43" s="49" t="s">
        <v>96</v>
      </c>
      <c r="C43" s="452"/>
      <c r="D43" s="451"/>
      <c r="E43" s="452"/>
      <c r="F43" s="452"/>
      <c r="G43" s="453"/>
    </row>
    <row r="44" spans="1:7" ht="16.5">
      <c r="A44" s="44" t="s">
        <v>849</v>
      </c>
      <c r="B44" s="166" t="s">
        <v>850</v>
      </c>
      <c r="C44" s="452"/>
      <c r="D44" s="451"/>
      <c r="E44" s="452"/>
      <c r="F44" s="452"/>
      <c r="G44" s="453"/>
    </row>
    <row r="45" spans="1:7" ht="33">
      <c r="A45" s="44" t="s">
        <v>342</v>
      </c>
      <c r="B45" s="49" t="s">
        <v>96</v>
      </c>
      <c r="C45" s="452"/>
      <c r="D45" s="451"/>
      <c r="E45" s="452"/>
      <c r="F45" s="452"/>
      <c r="G45" s="453"/>
    </row>
    <row r="46" spans="1:7" ht="16.5">
      <c r="A46" s="44" t="s">
        <v>851</v>
      </c>
      <c r="B46" s="166" t="s">
        <v>850</v>
      </c>
      <c r="C46" s="452"/>
      <c r="D46" s="451"/>
      <c r="E46" s="452"/>
      <c r="F46" s="452"/>
      <c r="G46" s="453"/>
    </row>
    <row r="47" spans="1:7" ht="30.75" customHeight="1">
      <c r="A47" s="44" t="s">
        <v>852</v>
      </c>
      <c r="B47" s="49" t="s">
        <v>96</v>
      </c>
      <c r="C47" s="452"/>
      <c r="D47" s="451"/>
      <c r="E47" s="452"/>
      <c r="F47" s="452"/>
      <c r="G47" s="453"/>
    </row>
    <row r="48" spans="1:7" ht="16.5">
      <c r="A48" s="44" t="s">
        <v>853</v>
      </c>
      <c r="B48" s="166" t="s">
        <v>595</v>
      </c>
      <c r="C48" s="452"/>
      <c r="D48" s="451"/>
      <c r="E48" s="452"/>
      <c r="F48" s="452"/>
      <c r="G48" s="453"/>
    </row>
    <row r="49" spans="1:7" ht="49.5">
      <c r="A49" s="44" t="s">
        <v>343</v>
      </c>
      <c r="B49" s="49" t="s">
        <v>96</v>
      </c>
      <c r="C49" s="452">
        <v>2</v>
      </c>
      <c r="D49" s="451" t="s">
        <v>888</v>
      </c>
      <c r="E49" s="452">
        <v>2</v>
      </c>
      <c r="F49" s="452">
        <v>2</v>
      </c>
      <c r="G49" s="453"/>
    </row>
    <row r="50" spans="1:7" ht="16.5">
      <c r="A50" s="44" t="s">
        <v>854</v>
      </c>
      <c r="B50" s="166" t="s">
        <v>850</v>
      </c>
      <c r="C50" s="452">
        <v>536</v>
      </c>
      <c r="D50" s="451" t="s">
        <v>931</v>
      </c>
      <c r="E50" s="452">
        <v>503</v>
      </c>
      <c r="F50" s="452">
        <f>311+211</f>
        <v>522</v>
      </c>
      <c r="G50" s="453"/>
    </row>
    <row r="51" spans="1:7" ht="49.5">
      <c r="A51" s="44" t="s">
        <v>344</v>
      </c>
      <c r="B51" s="49" t="s">
        <v>96</v>
      </c>
      <c r="C51" s="452">
        <v>0</v>
      </c>
      <c r="D51" s="451" t="s">
        <v>896</v>
      </c>
      <c r="E51" s="452">
        <v>0</v>
      </c>
      <c r="F51" s="452">
        <v>0</v>
      </c>
      <c r="G51" s="453"/>
    </row>
    <row r="52" spans="1:7" ht="16.5">
      <c r="A52" s="44" t="s">
        <v>855</v>
      </c>
      <c r="B52" s="166" t="s">
        <v>595</v>
      </c>
      <c r="C52" s="452">
        <v>0</v>
      </c>
      <c r="D52" s="451" t="s">
        <v>896</v>
      </c>
      <c r="E52" s="452">
        <v>0</v>
      </c>
      <c r="F52" s="452">
        <v>0</v>
      </c>
      <c r="G52" s="453"/>
    </row>
    <row r="53" spans="1:7" ht="33">
      <c r="A53" s="44" t="s">
        <v>873</v>
      </c>
      <c r="B53" s="49" t="s">
        <v>96</v>
      </c>
      <c r="C53" s="452">
        <v>18</v>
      </c>
      <c r="D53" s="451" t="s">
        <v>932</v>
      </c>
      <c r="E53" s="452">
        <f>7+12</f>
        <v>19</v>
      </c>
      <c r="F53" s="452">
        <v>18</v>
      </c>
      <c r="G53" s="453"/>
    </row>
    <row r="54" spans="1:7" ht="16.5">
      <c r="A54" s="44">
        <v>3.6</v>
      </c>
      <c r="B54" s="49" t="s">
        <v>96</v>
      </c>
      <c r="C54" s="452"/>
      <c r="D54" s="451"/>
      <c r="E54" s="452"/>
      <c r="F54" s="452"/>
      <c r="G54" s="453"/>
    </row>
    <row r="55" spans="1:7" ht="16.5">
      <c r="A55" s="44" t="s">
        <v>856</v>
      </c>
      <c r="B55" s="166" t="s">
        <v>595</v>
      </c>
      <c r="C55" s="452">
        <v>1994</v>
      </c>
      <c r="D55" s="451" t="s">
        <v>933</v>
      </c>
      <c r="E55" s="452">
        <v>2037</v>
      </c>
      <c r="F55" s="452">
        <v>1981</v>
      </c>
      <c r="G55" s="453"/>
    </row>
    <row r="56" spans="1:7" ht="33">
      <c r="A56" s="44" t="s">
        <v>857</v>
      </c>
      <c r="B56" s="49" t="s">
        <v>96</v>
      </c>
      <c r="C56" s="452">
        <v>0</v>
      </c>
      <c r="D56" s="451" t="s">
        <v>896</v>
      </c>
      <c r="E56" s="452">
        <v>0</v>
      </c>
      <c r="F56" s="452">
        <v>0</v>
      </c>
      <c r="G56" s="453"/>
    </row>
    <row r="57" spans="1:7" ht="16.5">
      <c r="A57" s="44" t="s">
        <v>858</v>
      </c>
      <c r="B57" s="49" t="s">
        <v>96</v>
      </c>
      <c r="C57" s="452"/>
      <c r="D57" s="451"/>
      <c r="E57" s="452"/>
      <c r="F57" s="452"/>
      <c r="G57" s="453"/>
    </row>
    <row r="58" spans="1:7" ht="16.5">
      <c r="A58" s="44" t="s">
        <v>856</v>
      </c>
      <c r="B58" s="166" t="s">
        <v>595</v>
      </c>
      <c r="C58" s="452">
        <v>0</v>
      </c>
      <c r="D58" s="451" t="s">
        <v>896</v>
      </c>
      <c r="E58" s="452">
        <v>0</v>
      </c>
      <c r="F58" s="452">
        <v>0</v>
      </c>
      <c r="G58" s="453"/>
    </row>
    <row r="59" spans="1:7" ht="16.5">
      <c r="A59" s="44" t="s">
        <v>859</v>
      </c>
      <c r="B59" s="49" t="s">
        <v>96</v>
      </c>
      <c r="C59" s="452"/>
      <c r="D59" s="451"/>
      <c r="E59" s="452">
        <v>19</v>
      </c>
      <c r="F59" s="452"/>
      <c r="G59" s="453"/>
    </row>
    <row r="60" spans="1:7" ht="16.5">
      <c r="A60" s="44" t="s">
        <v>860</v>
      </c>
      <c r="B60" s="49" t="s">
        <v>96</v>
      </c>
      <c r="C60" s="452">
        <v>1</v>
      </c>
      <c r="D60" s="451" t="s">
        <v>878</v>
      </c>
      <c r="E60" s="452">
        <v>2</v>
      </c>
      <c r="F60" s="452">
        <v>3</v>
      </c>
      <c r="G60" s="453"/>
    </row>
    <row r="61" spans="1:7" ht="16.5">
      <c r="A61" s="44" t="s">
        <v>861</v>
      </c>
      <c r="B61" s="49" t="s">
        <v>96</v>
      </c>
      <c r="C61" s="452"/>
      <c r="D61" s="451" t="s">
        <v>934</v>
      </c>
      <c r="E61" s="452">
        <v>462</v>
      </c>
      <c r="F61" s="452">
        <v>522</v>
      </c>
      <c r="G61" s="453"/>
    </row>
    <row r="62" spans="1:7" ht="16.5">
      <c r="A62" s="44" t="s">
        <v>862</v>
      </c>
      <c r="B62" s="166" t="s">
        <v>595</v>
      </c>
      <c r="C62" s="452">
        <v>4</v>
      </c>
      <c r="D62" s="451" t="s">
        <v>935</v>
      </c>
      <c r="E62" s="452">
        <v>34</v>
      </c>
      <c r="F62" s="452">
        <v>27</v>
      </c>
      <c r="G62" s="453"/>
    </row>
    <row r="63" spans="1:7" ht="16.5">
      <c r="A63" s="44" t="s">
        <v>863</v>
      </c>
      <c r="B63" s="49" t="s">
        <v>96</v>
      </c>
      <c r="C63" s="452">
        <v>13</v>
      </c>
      <c r="D63" s="451" t="s">
        <v>936</v>
      </c>
      <c r="E63" s="452">
        <v>13</v>
      </c>
      <c r="F63" s="452">
        <v>11</v>
      </c>
      <c r="G63" s="453"/>
    </row>
    <row r="64" spans="1:7" ht="16.5">
      <c r="A64" s="44" t="s">
        <v>861</v>
      </c>
      <c r="B64" s="49" t="s">
        <v>96</v>
      </c>
      <c r="C64" s="452"/>
      <c r="D64" s="451" t="s">
        <v>937</v>
      </c>
      <c r="E64" s="452">
        <v>2150</v>
      </c>
      <c r="F64" s="452">
        <v>1942</v>
      </c>
      <c r="G64" s="453"/>
    </row>
    <row r="65" spans="1:7" ht="16.5">
      <c r="A65" s="44" t="s">
        <v>862</v>
      </c>
      <c r="B65" s="166" t="s">
        <v>595</v>
      </c>
      <c r="C65" s="452">
        <v>558</v>
      </c>
      <c r="D65" s="451" t="s">
        <v>938</v>
      </c>
      <c r="E65" s="452">
        <v>452</v>
      </c>
      <c r="F65" s="452">
        <v>443</v>
      </c>
      <c r="G65" s="453"/>
    </row>
    <row r="66" spans="1:7" ht="16.5">
      <c r="A66" s="44" t="s">
        <v>0</v>
      </c>
      <c r="B66" s="49" t="s">
        <v>96</v>
      </c>
      <c r="C66" s="452">
        <v>4</v>
      </c>
      <c r="D66" s="451" t="s">
        <v>891</v>
      </c>
      <c r="E66" s="452">
        <v>4</v>
      </c>
      <c r="F66" s="452">
        <v>4</v>
      </c>
      <c r="G66" s="453"/>
    </row>
    <row r="67" spans="1:7" ht="16.5">
      <c r="A67" s="44" t="s">
        <v>861</v>
      </c>
      <c r="B67" s="49" t="s">
        <v>96</v>
      </c>
      <c r="C67" s="452"/>
      <c r="D67" s="451" t="s">
        <v>939</v>
      </c>
      <c r="E67" s="452">
        <v>2418</v>
      </c>
      <c r="F67" s="452">
        <v>2418</v>
      </c>
      <c r="G67" s="453"/>
    </row>
    <row r="68" spans="1:7" ht="16.5">
      <c r="A68" s="44" t="s">
        <v>862</v>
      </c>
      <c r="B68" s="166" t="s">
        <v>595</v>
      </c>
      <c r="C68" s="452">
        <v>1432</v>
      </c>
      <c r="D68" s="451" t="s">
        <v>940</v>
      </c>
      <c r="E68" s="452">
        <v>1551</v>
      </c>
      <c r="F68" s="452">
        <v>1511</v>
      </c>
      <c r="G68" s="453"/>
    </row>
    <row r="69" spans="1:7" ht="33">
      <c r="A69" s="44" t="s">
        <v>1</v>
      </c>
      <c r="B69" s="49" t="s">
        <v>96</v>
      </c>
      <c r="C69" s="452">
        <v>0</v>
      </c>
      <c r="D69" s="451" t="s">
        <v>896</v>
      </c>
      <c r="E69" s="452">
        <v>0</v>
      </c>
      <c r="F69" s="452">
        <v>0</v>
      </c>
      <c r="G69" s="453"/>
    </row>
    <row r="70" spans="1:7" ht="16.5">
      <c r="A70" s="44" t="s">
        <v>861</v>
      </c>
      <c r="B70" s="49" t="s">
        <v>96</v>
      </c>
      <c r="C70" s="452"/>
      <c r="D70" s="451"/>
      <c r="E70" s="452"/>
      <c r="F70" s="452"/>
      <c r="G70" s="453"/>
    </row>
    <row r="71" spans="1:7" ht="16.5">
      <c r="A71" s="44" t="s">
        <v>862</v>
      </c>
      <c r="B71" s="166" t="s">
        <v>595</v>
      </c>
      <c r="C71" s="452">
        <v>0</v>
      </c>
      <c r="D71" s="451" t="s">
        <v>896</v>
      </c>
      <c r="E71" s="452">
        <v>0</v>
      </c>
      <c r="F71" s="452">
        <v>0</v>
      </c>
      <c r="G71" s="453"/>
    </row>
    <row r="72" spans="1:7" ht="33">
      <c r="A72" s="44" t="s">
        <v>2</v>
      </c>
      <c r="C72" s="452"/>
      <c r="D72" s="451"/>
      <c r="E72" s="452"/>
      <c r="F72" s="452"/>
      <c r="G72" s="453"/>
    </row>
    <row r="73" spans="1:7" ht="16.5">
      <c r="A73" s="44" t="s">
        <v>3</v>
      </c>
      <c r="B73" s="166" t="s">
        <v>658</v>
      </c>
      <c r="C73" s="452">
        <v>100</v>
      </c>
      <c r="D73" s="451" t="s">
        <v>895</v>
      </c>
      <c r="E73" s="452">
        <v>100</v>
      </c>
      <c r="F73" s="452">
        <v>100</v>
      </c>
      <c r="G73" s="453"/>
    </row>
    <row r="74" spans="1:7" ht="16.5">
      <c r="A74" s="44" t="s">
        <v>4</v>
      </c>
      <c r="B74" s="166" t="s">
        <v>658</v>
      </c>
      <c r="C74" s="452">
        <v>0</v>
      </c>
      <c r="D74" s="451" t="s">
        <v>896</v>
      </c>
      <c r="E74" s="452">
        <v>0</v>
      </c>
      <c r="F74" s="452">
        <v>0</v>
      </c>
      <c r="G74" s="453"/>
    </row>
    <row r="75" spans="1:7" ht="16.5">
      <c r="A75" s="44" t="s">
        <v>5</v>
      </c>
      <c r="B75" s="166" t="s">
        <v>658</v>
      </c>
      <c r="C75" s="452">
        <v>0</v>
      </c>
      <c r="D75" s="451" t="s">
        <v>896</v>
      </c>
      <c r="E75" s="452">
        <v>0</v>
      </c>
      <c r="F75" s="452">
        <v>0</v>
      </c>
      <c r="G75" s="453"/>
    </row>
    <row r="76" spans="1:7" ht="16.5">
      <c r="A76" s="44" t="s">
        <v>6</v>
      </c>
      <c r="B76" s="166" t="s">
        <v>7</v>
      </c>
      <c r="C76" s="452"/>
      <c r="D76" s="451"/>
      <c r="E76" s="452"/>
      <c r="F76" s="456">
        <f>4882/24.095</f>
        <v>202.6146503423947</v>
      </c>
      <c r="G76" s="453"/>
    </row>
    <row r="77" spans="1:7" ht="33">
      <c r="A77" s="44" t="s">
        <v>8</v>
      </c>
      <c r="B77" s="166" t="s">
        <v>10</v>
      </c>
      <c r="C77" s="452">
        <v>92.5</v>
      </c>
      <c r="D77" s="451" t="s">
        <v>897</v>
      </c>
      <c r="E77" s="452">
        <v>92.5</v>
      </c>
      <c r="F77" s="456">
        <f>368/1.981</f>
        <v>185.76476527006562</v>
      </c>
      <c r="G77" s="453"/>
    </row>
    <row r="78" spans="1:7" ht="33">
      <c r="A78" s="44" t="s">
        <v>9</v>
      </c>
      <c r="B78" s="166" t="s">
        <v>10</v>
      </c>
      <c r="C78" s="452">
        <v>86.7</v>
      </c>
      <c r="D78" s="451" t="s">
        <v>898</v>
      </c>
      <c r="E78" s="452">
        <v>86.7</v>
      </c>
      <c r="F78" s="456">
        <f>317/1.981</f>
        <v>160.02019182231194</v>
      </c>
      <c r="G78" s="453"/>
    </row>
    <row r="79" spans="1:7" ht="16.5">
      <c r="A79" s="44" t="s">
        <v>333</v>
      </c>
      <c r="B79" s="49" t="s">
        <v>96</v>
      </c>
      <c r="C79" s="452">
        <v>18</v>
      </c>
      <c r="D79" s="452" t="s">
        <v>872</v>
      </c>
      <c r="E79" s="452">
        <v>18</v>
      </c>
      <c r="F79" s="452">
        <v>17</v>
      </c>
      <c r="G79" s="453"/>
    </row>
    <row r="80" spans="1:7" ht="16.5">
      <c r="A80" s="44" t="s">
        <v>11</v>
      </c>
      <c r="B80" s="49" t="s">
        <v>96</v>
      </c>
      <c r="C80" s="452">
        <v>867</v>
      </c>
      <c r="D80" s="451" t="s">
        <v>941</v>
      </c>
      <c r="E80" s="452">
        <v>941</v>
      </c>
      <c r="F80" s="452">
        <v>941</v>
      </c>
      <c r="G80" s="453"/>
    </row>
    <row r="81" spans="1:7" ht="18.75" customHeight="1">
      <c r="A81" s="44" t="s">
        <v>12</v>
      </c>
      <c r="B81" s="166" t="s">
        <v>595</v>
      </c>
      <c r="C81" s="452">
        <v>770</v>
      </c>
      <c r="D81" s="451" t="s">
        <v>942</v>
      </c>
      <c r="E81" s="452">
        <v>842</v>
      </c>
      <c r="F81" s="452">
        <v>819</v>
      </c>
      <c r="G81" s="453"/>
    </row>
    <row r="82" spans="1:7" ht="16.5">
      <c r="A82" s="44" t="s">
        <v>13</v>
      </c>
      <c r="B82" s="166" t="s">
        <v>595</v>
      </c>
      <c r="C82" s="452">
        <v>1572</v>
      </c>
      <c r="D82" s="451" t="s">
        <v>943</v>
      </c>
      <c r="E82" s="452">
        <v>1613</v>
      </c>
      <c r="F82" s="452">
        <v>1720</v>
      </c>
      <c r="G82" s="453"/>
    </row>
    <row r="83" spans="1:7" ht="31.5" customHeight="1">
      <c r="A83" s="44" t="s">
        <v>14</v>
      </c>
      <c r="B83" s="43" t="s">
        <v>658</v>
      </c>
      <c r="C83" s="452">
        <v>49</v>
      </c>
      <c r="D83" s="451" t="s">
        <v>944</v>
      </c>
      <c r="E83" s="456">
        <v>52.2</v>
      </c>
      <c r="F83" s="456">
        <f>941/1720*100</f>
        <v>54.7093023255814</v>
      </c>
      <c r="G83" s="453"/>
    </row>
    <row r="84" spans="1:7" ht="16.5">
      <c r="A84" s="44" t="s">
        <v>15</v>
      </c>
      <c r="B84" s="49" t="s">
        <v>96</v>
      </c>
      <c r="C84" s="452"/>
      <c r="D84" s="451"/>
      <c r="E84" s="452"/>
      <c r="F84" s="452"/>
      <c r="G84" s="453"/>
    </row>
    <row r="85" spans="1:7" ht="16.5">
      <c r="A85" s="44" t="s">
        <v>16</v>
      </c>
      <c r="B85" s="166" t="s">
        <v>595</v>
      </c>
      <c r="C85" s="452"/>
      <c r="D85" s="451"/>
      <c r="E85" s="452"/>
      <c r="F85" s="452"/>
      <c r="G85" s="453"/>
    </row>
    <row r="86" spans="1:7" ht="16.5">
      <c r="A86" s="44" t="s">
        <v>17</v>
      </c>
      <c r="B86" s="49" t="s">
        <v>96</v>
      </c>
      <c r="C86" s="452"/>
      <c r="D86" s="451"/>
      <c r="E86" s="452"/>
      <c r="F86" s="452"/>
      <c r="G86" s="453"/>
    </row>
    <row r="87" spans="1:7" ht="16.5">
      <c r="A87" s="44" t="s">
        <v>32</v>
      </c>
      <c r="B87" s="43" t="s">
        <v>33</v>
      </c>
      <c r="C87" s="427"/>
      <c r="D87" s="457"/>
      <c r="E87" s="427"/>
      <c r="F87" s="427"/>
      <c r="G87" s="71"/>
    </row>
    <row r="88" spans="1:7" ht="16.5">
      <c r="A88" s="59" t="s">
        <v>18</v>
      </c>
      <c r="B88" s="43"/>
      <c r="C88" s="452"/>
      <c r="D88" s="451"/>
      <c r="E88" s="452"/>
      <c r="F88" s="452"/>
      <c r="G88" s="453"/>
    </row>
    <row r="89" spans="1:7" ht="16.5">
      <c r="A89" s="44" t="s">
        <v>302</v>
      </c>
      <c r="B89" s="43" t="s">
        <v>303</v>
      </c>
      <c r="C89" s="452">
        <v>552.8</v>
      </c>
      <c r="D89" s="451" t="s">
        <v>945</v>
      </c>
      <c r="E89" s="452">
        <v>635.4</v>
      </c>
      <c r="F89" s="452">
        <v>653.7</v>
      </c>
      <c r="G89" s="453"/>
    </row>
    <row r="90" spans="1:7" ht="18" customHeight="1">
      <c r="A90" s="173" t="s">
        <v>726</v>
      </c>
      <c r="B90" s="174"/>
      <c r="C90" s="452"/>
      <c r="D90" s="451"/>
      <c r="E90" s="452"/>
      <c r="F90" s="452"/>
      <c r="G90" s="453"/>
    </row>
    <row r="91" spans="1:7" ht="33">
      <c r="A91" s="44" t="s">
        <v>304</v>
      </c>
      <c r="B91" s="43" t="s">
        <v>303</v>
      </c>
      <c r="C91" s="452">
        <v>16.9</v>
      </c>
      <c r="D91" s="451" t="s">
        <v>885</v>
      </c>
      <c r="E91" s="452">
        <v>16.9</v>
      </c>
      <c r="F91" s="452">
        <f>15.6+1.3</f>
        <v>16.9</v>
      </c>
      <c r="G91" s="453"/>
    </row>
    <row r="92" spans="1:7" ht="33">
      <c r="A92" s="44" t="s">
        <v>305</v>
      </c>
      <c r="B92" s="43" t="s">
        <v>306</v>
      </c>
      <c r="C92" s="452">
        <v>22.8</v>
      </c>
      <c r="D92" s="451" t="s">
        <v>946</v>
      </c>
      <c r="E92" s="452">
        <v>26.4</v>
      </c>
      <c r="F92" s="452">
        <v>27.1</v>
      </c>
      <c r="G92" s="453"/>
    </row>
    <row r="93" spans="1:7" ht="66">
      <c r="A93" s="44" t="s">
        <v>307</v>
      </c>
      <c r="B93" s="43" t="s">
        <v>308</v>
      </c>
      <c r="C93" s="452"/>
      <c r="D93" s="451"/>
      <c r="E93" s="452"/>
      <c r="F93" s="452"/>
      <c r="G93" s="453"/>
    </row>
    <row r="94" spans="1:7" ht="18" customHeight="1">
      <c r="A94" s="44" t="s">
        <v>309</v>
      </c>
      <c r="B94" s="43" t="s">
        <v>306</v>
      </c>
      <c r="C94" s="452">
        <v>2100</v>
      </c>
      <c r="D94" s="451" t="s">
        <v>947</v>
      </c>
      <c r="E94" s="426">
        <v>79800</v>
      </c>
      <c r="F94" s="452">
        <v>18304.5</v>
      </c>
      <c r="G94" s="453"/>
    </row>
    <row r="95" spans="1:7" ht="16.5">
      <c r="A95" s="44" t="s">
        <v>627</v>
      </c>
      <c r="B95" s="43"/>
      <c r="C95" s="452"/>
      <c r="D95" s="451"/>
      <c r="E95" s="426"/>
      <c r="F95" s="452"/>
      <c r="G95" s="453"/>
    </row>
    <row r="96" spans="1:7" ht="49.5">
      <c r="A96" s="44" t="s">
        <v>460</v>
      </c>
      <c r="B96" s="43" t="s">
        <v>658</v>
      </c>
      <c r="C96" s="452">
        <v>4.2</v>
      </c>
      <c r="D96" s="451" t="s">
        <v>948</v>
      </c>
      <c r="E96" s="456"/>
      <c r="F96" s="456">
        <f>391/24095*100</f>
        <v>1.6227433077401952</v>
      </c>
      <c r="G96" s="453"/>
    </row>
    <row r="97" spans="1:7" ht="33">
      <c r="A97" s="44" t="s">
        <v>628</v>
      </c>
      <c r="B97" s="43"/>
      <c r="C97" s="452">
        <v>416</v>
      </c>
      <c r="D97" s="451" t="s">
        <v>886</v>
      </c>
      <c r="E97" s="452">
        <v>654</v>
      </c>
      <c r="F97" s="452">
        <v>391</v>
      </c>
      <c r="G97" s="453"/>
    </row>
    <row r="98" spans="1:7" ht="16.5">
      <c r="A98" s="370" t="s">
        <v>726</v>
      </c>
      <c r="B98" s="371"/>
      <c r="C98" s="452"/>
      <c r="D98" s="451"/>
      <c r="E98" s="452"/>
      <c r="F98" s="452"/>
      <c r="G98" s="453"/>
    </row>
    <row r="99" spans="1:7" ht="16.5">
      <c r="A99" s="145" t="s">
        <v>310</v>
      </c>
      <c r="B99" s="43"/>
      <c r="C99" s="452"/>
      <c r="D99" s="451"/>
      <c r="E99" s="452"/>
      <c r="F99" s="452">
        <v>4</v>
      </c>
      <c r="G99" s="453"/>
    </row>
    <row r="100" spans="1:7" ht="16.5">
      <c r="A100" s="145" t="s">
        <v>311</v>
      </c>
      <c r="B100" s="43"/>
      <c r="C100" s="452">
        <v>25</v>
      </c>
      <c r="D100" s="451" t="s">
        <v>881</v>
      </c>
      <c r="E100" s="452">
        <v>1</v>
      </c>
      <c r="F100" s="452">
        <v>2</v>
      </c>
      <c r="G100" s="453"/>
    </row>
    <row r="101" spans="1:7" ht="33">
      <c r="A101" s="145" t="s">
        <v>312</v>
      </c>
      <c r="B101" s="43"/>
      <c r="C101" s="452"/>
      <c r="D101" s="451"/>
      <c r="E101" s="452"/>
      <c r="F101" s="452"/>
      <c r="G101" s="453"/>
    </row>
    <row r="102" spans="1:7" ht="49.5">
      <c r="A102" s="145" t="s">
        <v>313</v>
      </c>
      <c r="B102" s="43"/>
      <c r="C102" s="452"/>
      <c r="D102" s="451" t="s">
        <v>949</v>
      </c>
      <c r="E102" s="452">
        <v>1</v>
      </c>
      <c r="F102" s="452">
        <v>3</v>
      </c>
      <c r="G102" s="453"/>
    </row>
    <row r="103" spans="1:7" ht="115.5">
      <c r="A103" s="145" t="s">
        <v>314</v>
      </c>
      <c r="B103" s="43"/>
      <c r="C103" s="452"/>
      <c r="D103" s="451"/>
      <c r="E103" s="452"/>
      <c r="F103" s="452"/>
      <c r="G103" s="453"/>
    </row>
    <row r="104" spans="1:7" ht="132">
      <c r="A104" s="145" t="s">
        <v>315</v>
      </c>
      <c r="B104" s="43"/>
      <c r="C104" s="452"/>
      <c r="D104" s="451"/>
      <c r="E104" s="452"/>
      <c r="F104" s="452"/>
      <c r="G104" s="453"/>
    </row>
    <row r="105" spans="1:7" ht="16.5">
      <c r="A105" s="145" t="s">
        <v>316</v>
      </c>
      <c r="B105" s="43"/>
      <c r="C105" s="452"/>
      <c r="D105" s="451"/>
      <c r="E105" s="452"/>
      <c r="F105" s="452"/>
      <c r="G105" s="453"/>
    </row>
    <row r="106" spans="1:7" ht="16.5">
      <c r="A106" s="145" t="s">
        <v>317</v>
      </c>
      <c r="B106" s="43"/>
      <c r="C106" s="452">
        <v>4</v>
      </c>
      <c r="D106" s="451" t="s">
        <v>893</v>
      </c>
      <c r="E106" s="452">
        <v>5</v>
      </c>
      <c r="F106" s="452">
        <v>5</v>
      </c>
      <c r="G106" s="453"/>
    </row>
    <row r="107" spans="1:7" ht="33">
      <c r="A107" s="145" t="s">
        <v>318</v>
      </c>
      <c r="B107" s="43"/>
      <c r="C107" s="452">
        <v>2</v>
      </c>
      <c r="D107" s="451"/>
      <c r="E107" s="452"/>
      <c r="F107" s="452"/>
      <c r="G107" s="453"/>
    </row>
    <row r="108" spans="1:7" ht="16.5">
      <c r="A108" s="145" t="s">
        <v>319</v>
      </c>
      <c r="B108" s="43"/>
      <c r="C108" s="452">
        <v>4</v>
      </c>
      <c r="D108" s="451" t="s">
        <v>893</v>
      </c>
      <c r="E108" s="452">
        <v>5</v>
      </c>
      <c r="F108" s="452">
        <v>3</v>
      </c>
      <c r="G108" s="453"/>
    </row>
    <row r="109" spans="1:7" ht="16.5">
      <c r="A109" s="145" t="s">
        <v>320</v>
      </c>
      <c r="B109" s="43"/>
      <c r="C109" s="452"/>
      <c r="D109" s="451"/>
      <c r="E109" s="452"/>
      <c r="F109" s="452"/>
      <c r="G109" s="453"/>
    </row>
    <row r="110" spans="1:7" ht="16.5">
      <c r="A110" s="145" t="s">
        <v>321</v>
      </c>
      <c r="B110" s="43"/>
      <c r="C110" s="452">
        <v>2</v>
      </c>
      <c r="D110" s="451" t="s">
        <v>888</v>
      </c>
      <c r="E110" s="452">
        <v>2</v>
      </c>
      <c r="F110" s="452">
        <v>11</v>
      </c>
      <c r="G110" s="453"/>
    </row>
    <row r="111" spans="1:7" ht="16.5">
      <c r="A111" s="145" t="s">
        <v>322</v>
      </c>
      <c r="B111" s="43"/>
      <c r="C111" s="452">
        <v>1</v>
      </c>
      <c r="D111" s="451"/>
      <c r="E111" s="452">
        <v>2</v>
      </c>
      <c r="F111" s="452"/>
      <c r="G111" s="453"/>
    </row>
    <row r="112" spans="1:7" ht="19.5" customHeight="1">
      <c r="A112" s="145" t="s">
        <v>323</v>
      </c>
      <c r="B112" s="43"/>
      <c r="C112" s="452">
        <v>15</v>
      </c>
      <c r="D112" s="451" t="s">
        <v>950</v>
      </c>
      <c r="E112" s="452">
        <v>31</v>
      </c>
      <c r="F112" s="452">
        <v>44</v>
      </c>
      <c r="G112" s="453"/>
    </row>
    <row r="113" spans="1:7" ht="49.5">
      <c r="A113" s="145" t="s">
        <v>324</v>
      </c>
      <c r="B113" s="43"/>
      <c r="C113" s="452">
        <v>67</v>
      </c>
      <c r="D113" s="451" t="s">
        <v>894</v>
      </c>
      <c r="E113" s="452"/>
      <c r="F113" s="452">
        <v>24</v>
      </c>
      <c r="G113" s="453"/>
    </row>
    <row r="114" spans="1:7" ht="16.5">
      <c r="A114" s="145" t="s">
        <v>325</v>
      </c>
      <c r="B114" s="43"/>
      <c r="C114" s="452">
        <v>1</v>
      </c>
      <c r="D114" s="451" t="s">
        <v>878</v>
      </c>
      <c r="E114" s="452"/>
      <c r="F114" s="452"/>
      <c r="G114" s="453"/>
    </row>
    <row r="115" spans="1:7" ht="16.5">
      <c r="A115" s="145" t="s">
        <v>326</v>
      </c>
      <c r="B115" s="43"/>
      <c r="C115" s="452">
        <v>5</v>
      </c>
      <c r="D115" s="451" t="s">
        <v>888</v>
      </c>
      <c r="E115" s="452">
        <v>2</v>
      </c>
      <c r="F115" s="452">
        <v>2</v>
      </c>
      <c r="G115" s="453"/>
    </row>
    <row r="116" spans="1:7" ht="49.5">
      <c r="A116" s="145" t="s">
        <v>327</v>
      </c>
      <c r="B116" s="43"/>
      <c r="C116" s="452">
        <v>2</v>
      </c>
      <c r="D116" s="451" t="s">
        <v>888</v>
      </c>
      <c r="E116" s="452"/>
      <c r="F116" s="452"/>
      <c r="G116" s="453"/>
    </row>
    <row r="117" spans="1:7" ht="33">
      <c r="A117" s="145" t="s">
        <v>328</v>
      </c>
      <c r="B117" s="43"/>
      <c r="C117" s="452">
        <v>2</v>
      </c>
      <c r="D117" s="451" t="s">
        <v>888</v>
      </c>
      <c r="E117" s="452">
        <v>2</v>
      </c>
      <c r="F117" s="452">
        <v>2</v>
      </c>
      <c r="G117" s="453"/>
    </row>
    <row r="118" spans="1:7" ht="16.5">
      <c r="A118" s="167" t="s">
        <v>329</v>
      </c>
      <c r="B118" s="43"/>
      <c r="C118" s="452">
        <v>63</v>
      </c>
      <c r="D118" s="451" t="s">
        <v>892</v>
      </c>
      <c r="E118" s="452">
        <v>58</v>
      </c>
      <c r="F118" s="452">
        <v>40</v>
      </c>
      <c r="G118" s="453"/>
    </row>
    <row r="119" spans="1:7" ht="33">
      <c r="A119" s="167" t="s">
        <v>330</v>
      </c>
      <c r="B119" s="43"/>
      <c r="C119" s="452">
        <v>22</v>
      </c>
      <c r="D119" s="451"/>
      <c r="E119" s="452"/>
      <c r="F119" s="452"/>
      <c r="G119" s="453"/>
    </row>
    <row r="120" spans="1:7" ht="16.5">
      <c r="A120" s="167" t="s">
        <v>331</v>
      </c>
      <c r="B120" s="43"/>
      <c r="C120" s="452">
        <v>21</v>
      </c>
      <c r="D120" s="451" t="s">
        <v>881</v>
      </c>
      <c r="E120" s="452">
        <v>23</v>
      </c>
      <c r="F120" s="452">
        <v>29</v>
      </c>
      <c r="G120" s="453"/>
    </row>
    <row r="121" spans="1:7" ht="16.5">
      <c r="A121" s="167" t="s">
        <v>332</v>
      </c>
      <c r="B121" s="43"/>
      <c r="C121" s="452"/>
      <c r="D121" s="451"/>
      <c r="E121" s="452"/>
      <c r="F121" s="452"/>
      <c r="G121" s="453"/>
    </row>
    <row r="122" spans="1:7" ht="33">
      <c r="A122" s="69" t="s">
        <v>19</v>
      </c>
      <c r="B122" s="43" t="s">
        <v>658</v>
      </c>
      <c r="C122" s="427"/>
      <c r="D122" s="457"/>
      <c r="E122" s="427"/>
      <c r="F122" s="427"/>
      <c r="G122" s="71"/>
    </row>
    <row r="123" spans="1:7" ht="16.5">
      <c r="A123" s="44" t="s">
        <v>20</v>
      </c>
      <c r="B123" s="43" t="s">
        <v>658</v>
      </c>
      <c r="C123" s="427">
        <v>43.7</v>
      </c>
      <c r="D123" s="427">
        <v>43.7</v>
      </c>
      <c r="E123" s="427">
        <v>44</v>
      </c>
      <c r="F123" s="427">
        <v>44</v>
      </c>
      <c r="G123" s="71"/>
    </row>
    <row r="124" spans="1:7" ht="16.5">
      <c r="A124" s="44" t="s">
        <v>21</v>
      </c>
      <c r="B124" s="43" t="s">
        <v>658</v>
      </c>
      <c r="C124" s="427"/>
      <c r="D124" s="427"/>
      <c r="E124" s="427"/>
      <c r="F124" s="427"/>
      <c r="G124" s="71"/>
    </row>
    <row r="125" spans="1:7" ht="16.5">
      <c r="A125" s="44" t="s">
        <v>22</v>
      </c>
      <c r="B125" s="43" t="s">
        <v>658</v>
      </c>
      <c r="C125" s="427">
        <v>9.2</v>
      </c>
      <c r="D125" s="457" t="s">
        <v>887</v>
      </c>
      <c r="E125" s="427">
        <v>8.8</v>
      </c>
      <c r="F125" s="427">
        <v>8.8</v>
      </c>
      <c r="G125" s="71"/>
    </row>
    <row r="126" spans="1:7" ht="16.5">
      <c r="A126" s="44" t="s">
        <v>23</v>
      </c>
      <c r="B126" s="43" t="s">
        <v>658</v>
      </c>
      <c r="C126" s="427">
        <v>18.4</v>
      </c>
      <c r="D126" s="427">
        <v>18.4</v>
      </c>
      <c r="E126" s="427">
        <v>19</v>
      </c>
      <c r="F126" s="427">
        <v>19</v>
      </c>
      <c r="G126" s="71"/>
    </row>
    <row r="127" spans="1:7" ht="16.5">
      <c r="A127" s="44" t="s">
        <v>24</v>
      </c>
      <c r="B127" s="43" t="s">
        <v>658</v>
      </c>
      <c r="C127" s="427">
        <v>97.5</v>
      </c>
      <c r="D127" s="427">
        <v>97.5</v>
      </c>
      <c r="E127" s="427">
        <v>97</v>
      </c>
      <c r="F127" s="427">
        <v>97</v>
      </c>
      <c r="G127" s="71"/>
    </row>
    <row r="128" spans="1:7" ht="16.5">
      <c r="A128" s="44" t="s">
        <v>25</v>
      </c>
      <c r="B128" s="43" t="s">
        <v>658</v>
      </c>
      <c r="C128" s="427"/>
      <c r="D128" s="457"/>
      <c r="E128" s="427"/>
      <c r="F128" s="427"/>
      <c r="G128" s="71"/>
    </row>
    <row r="129" spans="1:7" ht="16.5">
      <c r="A129" s="44" t="s">
        <v>26</v>
      </c>
      <c r="B129" s="43" t="s">
        <v>658</v>
      </c>
      <c r="C129" s="427"/>
      <c r="D129" s="457"/>
      <c r="E129" s="427"/>
      <c r="F129" s="427"/>
      <c r="G129" s="71"/>
    </row>
    <row r="130" spans="1:7" ht="16.5">
      <c r="A130" s="69" t="s">
        <v>27</v>
      </c>
      <c r="B130" s="43"/>
      <c r="C130" s="427"/>
      <c r="D130" s="457"/>
      <c r="E130" s="427"/>
      <c r="F130" s="427"/>
      <c r="G130" s="71"/>
    </row>
    <row r="131" spans="1:7" ht="16.5">
      <c r="A131" s="44" t="s">
        <v>29</v>
      </c>
      <c r="B131" s="43" t="s">
        <v>658</v>
      </c>
      <c r="C131" s="427">
        <v>94.5</v>
      </c>
      <c r="D131" s="427">
        <v>94.5</v>
      </c>
      <c r="E131" s="427">
        <v>94.5</v>
      </c>
      <c r="F131" s="427">
        <v>94.5</v>
      </c>
      <c r="G131" s="71"/>
    </row>
    <row r="132" spans="1:7" ht="21" customHeight="1">
      <c r="A132" s="44" t="s">
        <v>30</v>
      </c>
      <c r="B132" s="43" t="s">
        <v>31</v>
      </c>
      <c r="C132" s="427">
        <v>1407120</v>
      </c>
      <c r="D132" s="427">
        <v>1407120</v>
      </c>
      <c r="E132" s="427">
        <v>1407120</v>
      </c>
      <c r="F132" s="427">
        <v>1407120</v>
      </c>
      <c r="G132" s="71"/>
    </row>
    <row r="133" spans="1:7" ht="19.5">
      <c r="A133" s="44" t="s">
        <v>273</v>
      </c>
      <c r="B133" s="43" t="s">
        <v>31</v>
      </c>
      <c r="C133" s="427">
        <v>57.9</v>
      </c>
      <c r="D133" s="427">
        <v>58</v>
      </c>
      <c r="E133" s="458">
        <v>58.4</v>
      </c>
      <c r="F133" s="458">
        <f>F132/24095</f>
        <v>58.398837933181156</v>
      </c>
      <c r="G133" s="71"/>
    </row>
    <row r="134" spans="1:4" ht="16.5">
      <c r="A134" s="109"/>
      <c r="B134" s="205"/>
      <c r="C134" s="205"/>
      <c r="D134" s="206"/>
    </row>
    <row r="135" spans="1:4" ht="12.75">
      <c r="A135" s="207"/>
      <c r="B135" s="205"/>
      <c r="C135" s="205"/>
      <c r="D135" s="206"/>
    </row>
    <row r="136" spans="1:4" ht="16.5">
      <c r="A136" s="109"/>
      <c r="B136" s="205"/>
      <c r="C136" s="205"/>
      <c r="D136" s="206"/>
    </row>
    <row r="137" ht="12.75">
      <c r="D137" s="199"/>
    </row>
    <row r="138" spans="1:4" ht="16.5">
      <c r="A138" s="109"/>
      <c r="D138" s="199"/>
    </row>
  </sheetData>
  <sheetProtection/>
  <mergeCells count="7">
    <mergeCell ref="A98:B98"/>
    <mergeCell ref="A1:G1"/>
    <mergeCell ref="A2:G2"/>
    <mergeCell ref="A3:G3"/>
    <mergeCell ref="A4:A5"/>
    <mergeCell ref="B4:B5"/>
    <mergeCell ref="C4:G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view="pageBreakPreview" zoomScale="60" zoomScalePageLayoutView="0" workbookViewId="0" topLeftCell="A1">
      <selection activeCell="C36" sqref="C36"/>
    </sheetView>
  </sheetViews>
  <sheetFormatPr defaultColWidth="9.00390625" defaultRowHeight="12.75"/>
  <cols>
    <col min="1" max="1" width="12.125" style="1" customWidth="1"/>
    <col min="2" max="2" width="75.25390625" style="0" customWidth="1"/>
  </cols>
  <sheetData>
    <row r="1" ht="18.75">
      <c r="B1" s="3" t="s">
        <v>534</v>
      </c>
    </row>
    <row r="2" spans="1:2" ht="24" customHeight="1">
      <c r="A2" s="92" t="s">
        <v>639</v>
      </c>
      <c r="B2" s="91" t="s">
        <v>116</v>
      </c>
    </row>
    <row r="3" spans="1:2" ht="19.5" customHeight="1">
      <c r="A3" s="187" t="s">
        <v>638</v>
      </c>
      <c r="B3" s="190" t="s">
        <v>535</v>
      </c>
    </row>
    <row r="4" spans="1:2" ht="18.75" customHeight="1">
      <c r="A4" s="188" t="s">
        <v>640</v>
      </c>
      <c r="B4" s="190" t="s">
        <v>582</v>
      </c>
    </row>
    <row r="5" spans="1:2" ht="18.75" customHeight="1">
      <c r="A5" s="188">
        <v>2</v>
      </c>
      <c r="B5" s="190" t="s">
        <v>536</v>
      </c>
    </row>
    <row r="6" spans="1:2" ht="18" customHeight="1">
      <c r="A6" s="188">
        <v>3</v>
      </c>
      <c r="B6" s="190" t="s">
        <v>537</v>
      </c>
    </row>
    <row r="7" spans="1:2" ht="18" customHeight="1">
      <c r="A7" s="188">
        <v>4</v>
      </c>
      <c r="B7" s="190" t="s">
        <v>538</v>
      </c>
    </row>
    <row r="8" spans="1:2" ht="18.75" customHeight="1">
      <c r="A8" s="188">
        <v>5</v>
      </c>
      <c r="B8" s="190" t="s">
        <v>539</v>
      </c>
    </row>
    <row r="9" spans="1:2" ht="19.5" customHeight="1">
      <c r="A9" s="188">
        <v>6</v>
      </c>
      <c r="B9" s="190" t="s">
        <v>540</v>
      </c>
    </row>
    <row r="10" spans="1:2" ht="19.5" customHeight="1">
      <c r="A10" s="188">
        <v>7</v>
      </c>
      <c r="B10" s="190" t="s">
        <v>541</v>
      </c>
    </row>
    <row r="11" spans="1:2" ht="21" customHeight="1">
      <c r="A11" s="188">
        <v>8</v>
      </c>
      <c r="B11" s="190" t="s">
        <v>542</v>
      </c>
    </row>
    <row r="12" spans="1:2" ht="21" customHeight="1">
      <c r="A12" s="188">
        <v>9</v>
      </c>
      <c r="B12" s="190" t="s">
        <v>623</v>
      </c>
    </row>
    <row r="13" spans="1:2" ht="18.75" customHeight="1">
      <c r="A13" s="188">
        <v>10</v>
      </c>
      <c r="B13" s="190" t="s">
        <v>543</v>
      </c>
    </row>
    <row r="14" spans="1:2" ht="19.5" customHeight="1">
      <c r="A14" s="188"/>
      <c r="B14" s="190" t="s">
        <v>544</v>
      </c>
    </row>
    <row r="15" spans="1:2" ht="18.75">
      <c r="A15" s="188">
        <v>11</v>
      </c>
      <c r="B15" s="190" t="s">
        <v>545</v>
      </c>
    </row>
    <row r="16" spans="1:2" ht="18.75">
      <c r="A16" s="188">
        <v>12</v>
      </c>
      <c r="B16" s="190" t="s">
        <v>107</v>
      </c>
    </row>
    <row r="17" spans="1:2" ht="18.75">
      <c r="A17" s="188">
        <v>13</v>
      </c>
      <c r="B17" s="190" t="s">
        <v>546</v>
      </c>
    </row>
    <row r="18" spans="1:2" ht="18.75">
      <c r="A18" s="188">
        <v>14</v>
      </c>
      <c r="B18" s="190" t="s">
        <v>547</v>
      </c>
    </row>
    <row r="19" spans="1:2" ht="18.75">
      <c r="A19" s="188">
        <v>15</v>
      </c>
      <c r="B19" s="190" t="s">
        <v>548</v>
      </c>
    </row>
    <row r="20" spans="1:2" ht="18.75">
      <c r="A20" s="188">
        <v>16</v>
      </c>
      <c r="B20" s="190" t="s">
        <v>549</v>
      </c>
    </row>
    <row r="21" spans="1:2" ht="18.75">
      <c r="A21" s="188">
        <v>17</v>
      </c>
      <c r="B21" s="190" t="s">
        <v>550</v>
      </c>
    </row>
    <row r="22" spans="1:2" ht="18.75">
      <c r="A22" s="188">
        <v>18</v>
      </c>
      <c r="B22" s="190" t="s">
        <v>551</v>
      </c>
    </row>
    <row r="23" spans="1:2" ht="20.25" customHeight="1">
      <c r="A23" s="188">
        <v>19</v>
      </c>
      <c r="B23" s="190" t="s">
        <v>552</v>
      </c>
    </row>
    <row r="24" spans="1:2" ht="18.75" customHeight="1">
      <c r="A24" s="188">
        <v>20</v>
      </c>
      <c r="B24" s="190" t="s">
        <v>553</v>
      </c>
    </row>
    <row r="25" spans="1:2" ht="20.25" customHeight="1">
      <c r="A25" s="188">
        <v>21</v>
      </c>
      <c r="B25" s="190" t="s">
        <v>554</v>
      </c>
    </row>
    <row r="26" spans="1:2" ht="18" customHeight="1">
      <c r="A26" s="188">
        <v>22</v>
      </c>
      <c r="B26" s="190" t="s">
        <v>555</v>
      </c>
    </row>
    <row r="27" spans="1:2" ht="18" customHeight="1">
      <c r="A27" s="188">
        <v>23</v>
      </c>
      <c r="B27" s="190" t="s">
        <v>556</v>
      </c>
    </row>
    <row r="28" spans="1:2" ht="19.5" customHeight="1">
      <c r="A28" s="188">
        <v>24</v>
      </c>
      <c r="B28" s="190" t="s">
        <v>557</v>
      </c>
    </row>
    <row r="29" spans="1:2" ht="20.25" customHeight="1">
      <c r="A29" s="189">
        <v>25</v>
      </c>
      <c r="B29" s="191" t="s">
        <v>558</v>
      </c>
    </row>
    <row r="30" spans="1:2" ht="18.75">
      <c r="A30" s="53"/>
      <c r="B30" s="95"/>
    </row>
  </sheetData>
  <sheetProtection/>
  <printOptions horizontalCentered="1" vertic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pane ySplit="4" topLeftCell="A5" activePane="bottomLeft" state="frozen"/>
      <selection pane="topLeft" activeCell="D95" sqref="D95"/>
      <selection pane="bottomLeft" activeCell="A6" sqref="A6"/>
    </sheetView>
  </sheetViews>
  <sheetFormatPr defaultColWidth="9.00390625" defaultRowHeight="12.75"/>
  <cols>
    <col min="1" max="1" width="19.25390625" style="0" customWidth="1"/>
    <col min="2" max="2" width="15.375" style="0" customWidth="1"/>
    <col min="3" max="3" width="10.75390625" style="0" customWidth="1"/>
    <col min="4" max="4" width="12.875" style="0" customWidth="1"/>
    <col min="5" max="5" width="12.375" style="0" customWidth="1"/>
    <col min="6" max="6" width="11.125" style="0" customWidth="1"/>
    <col min="7" max="7" width="12.75390625" style="0" customWidth="1"/>
    <col min="8" max="8" width="13.25390625" style="0" customWidth="1"/>
    <col min="9" max="9" width="14.125" style="0" customWidth="1"/>
  </cols>
  <sheetData>
    <row r="1" spans="1:9" ht="16.5">
      <c r="A1" s="277" t="s">
        <v>104</v>
      </c>
      <c r="B1" s="262"/>
      <c r="C1" s="262"/>
      <c r="D1" s="262"/>
      <c r="E1" s="262"/>
      <c r="F1" s="262"/>
      <c r="G1" s="262"/>
      <c r="H1" s="262"/>
      <c r="I1" s="262"/>
    </row>
    <row r="2" spans="1:9" ht="31.5" customHeight="1">
      <c r="A2" s="302" t="s">
        <v>45</v>
      </c>
      <c r="B2" s="303"/>
      <c r="C2" s="303"/>
      <c r="D2" s="303"/>
      <c r="E2" s="303"/>
      <c r="F2" s="303"/>
      <c r="G2" s="303"/>
      <c r="H2" s="303"/>
      <c r="I2" s="303"/>
    </row>
    <row r="3" spans="1:9" ht="13.5" customHeight="1">
      <c r="A3" s="381" t="s">
        <v>418</v>
      </c>
      <c r="B3" s="381" t="s">
        <v>274</v>
      </c>
      <c r="C3" s="382" t="s">
        <v>36</v>
      </c>
      <c r="D3" s="381"/>
      <c r="E3" s="381"/>
      <c r="F3" s="381" t="s">
        <v>37</v>
      </c>
      <c r="G3" s="381"/>
      <c r="H3" s="381"/>
      <c r="I3" s="381"/>
    </row>
    <row r="4" spans="1:9" ht="111" customHeight="1">
      <c r="A4" s="381"/>
      <c r="B4" s="381"/>
      <c r="C4" s="197" t="s">
        <v>43</v>
      </c>
      <c r="D4" s="61" t="s">
        <v>39</v>
      </c>
      <c r="E4" s="61" t="s">
        <v>40</v>
      </c>
      <c r="F4" s="61" t="s">
        <v>41</v>
      </c>
      <c r="G4" s="61" t="s">
        <v>42</v>
      </c>
      <c r="H4" s="61" t="s">
        <v>44</v>
      </c>
      <c r="I4" s="61" t="s">
        <v>38</v>
      </c>
    </row>
    <row r="5" spans="1:9" ht="15">
      <c r="A5" s="196">
        <v>1</v>
      </c>
      <c r="B5" s="196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</row>
    <row r="6" spans="1:9" ht="33.75" customHeight="1">
      <c r="A6" s="61"/>
      <c r="B6" s="71"/>
      <c r="C6" s="62"/>
      <c r="D6" s="62"/>
      <c r="E6" s="71"/>
      <c r="F6" s="61"/>
      <c r="G6" s="71"/>
      <c r="H6" s="62"/>
      <c r="I6" s="71"/>
    </row>
    <row r="7" spans="1:9" ht="30.75" customHeight="1">
      <c r="A7" s="61"/>
      <c r="B7" s="71"/>
      <c r="C7" s="62"/>
      <c r="D7" s="62"/>
      <c r="E7" s="71"/>
      <c r="F7" s="61"/>
      <c r="G7" s="71"/>
      <c r="H7" s="62"/>
      <c r="I7" s="71"/>
    </row>
    <row r="8" spans="1:9" ht="30.75" customHeight="1">
      <c r="A8" s="61"/>
      <c r="B8" s="71"/>
      <c r="C8" s="62"/>
      <c r="D8" s="62"/>
      <c r="E8" s="71"/>
      <c r="F8" s="61"/>
      <c r="G8" s="71"/>
      <c r="H8" s="62"/>
      <c r="I8" s="71"/>
    </row>
    <row r="9" spans="1:9" ht="34.5" customHeight="1" hidden="1">
      <c r="A9" s="130" t="s">
        <v>630</v>
      </c>
      <c r="B9" s="129">
        <v>195</v>
      </c>
      <c r="C9" s="129">
        <v>12</v>
      </c>
      <c r="D9" s="129">
        <v>45</v>
      </c>
      <c r="E9" s="129" t="s">
        <v>46</v>
      </c>
      <c r="F9" s="129" t="s">
        <v>637</v>
      </c>
      <c r="G9" s="129" t="s">
        <v>637</v>
      </c>
      <c r="H9" s="129" t="s">
        <v>629</v>
      </c>
      <c r="I9" s="70"/>
    </row>
    <row r="10" spans="1:9" ht="57" customHeight="1" hidden="1">
      <c r="A10" s="130" t="s">
        <v>631</v>
      </c>
      <c r="B10" s="129">
        <v>140</v>
      </c>
      <c r="C10" s="129">
        <v>12</v>
      </c>
      <c r="D10" s="129">
        <v>30</v>
      </c>
      <c r="E10" s="129" t="s">
        <v>46</v>
      </c>
      <c r="F10" s="129" t="s">
        <v>637</v>
      </c>
      <c r="G10" s="129" t="s">
        <v>629</v>
      </c>
      <c r="H10" s="129" t="s">
        <v>637</v>
      </c>
      <c r="I10" s="71"/>
    </row>
    <row r="11" spans="1:9" ht="31.5" customHeight="1" hidden="1">
      <c r="A11" s="130" t="s">
        <v>632</v>
      </c>
      <c r="B11" s="129">
        <v>67</v>
      </c>
      <c r="C11" s="129">
        <v>12</v>
      </c>
      <c r="D11" s="129">
        <v>42</v>
      </c>
      <c r="E11" s="129" t="s">
        <v>46</v>
      </c>
      <c r="F11" s="129" t="s">
        <v>637</v>
      </c>
      <c r="G11" s="129" t="s">
        <v>629</v>
      </c>
      <c r="H11" s="129" t="s">
        <v>637</v>
      </c>
      <c r="I11" s="71"/>
    </row>
    <row r="12" spans="1:8" ht="15.75" customHeight="1" hidden="1" thickBot="1">
      <c r="A12" s="130" t="s">
        <v>633</v>
      </c>
      <c r="B12" s="129">
        <v>169</v>
      </c>
      <c r="C12" s="129">
        <v>12</v>
      </c>
      <c r="D12" s="129">
        <v>36</v>
      </c>
      <c r="E12" s="129" t="s">
        <v>46</v>
      </c>
      <c r="F12" s="129" t="s">
        <v>637</v>
      </c>
      <c r="G12" s="129" t="s">
        <v>629</v>
      </c>
      <c r="H12" s="129" t="s">
        <v>637</v>
      </c>
    </row>
    <row r="13" spans="1:8" ht="15" customHeight="1" hidden="1">
      <c r="A13" s="130" t="s">
        <v>634</v>
      </c>
      <c r="B13" s="129"/>
      <c r="C13" s="129">
        <v>12</v>
      </c>
      <c r="D13" s="129">
        <v>80</v>
      </c>
      <c r="E13" s="129" t="s">
        <v>46</v>
      </c>
      <c r="F13" s="129" t="s">
        <v>637</v>
      </c>
      <c r="G13" s="129" t="s">
        <v>629</v>
      </c>
      <c r="H13" s="129" t="s">
        <v>637</v>
      </c>
    </row>
    <row r="14" spans="1:8" ht="15.75" customHeight="1" hidden="1" thickBot="1">
      <c r="A14" s="130" t="s">
        <v>635</v>
      </c>
      <c r="B14" s="129">
        <v>452</v>
      </c>
      <c r="C14" s="129">
        <v>12</v>
      </c>
      <c r="D14" s="129">
        <v>72</v>
      </c>
      <c r="E14" s="129" t="s">
        <v>46</v>
      </c>
      <c r="F14" s="129" t="s">
        <v>637</v>
      </c>
      <c r="G14" s="129" t="s">
        <v>629</v>
      </c>
      <c r="H14" s="129" t="s">
        <v>637</v>
      </c>
    </row>
    <row r="15" spans="1:8" ht="45.75" customHeight="1" hidden="1" thickBot="1">
      <c r="A15" s="130" t="s">
        <v>636</v>
      </c>
      <c r="B15" s="129">
        <v>219</v>
      </c>
      <c r="C15" s="129">
        <v>12</v>
      </c>
      <c r="D15" s="129">
        <v>150</v>
      </c>
      <c r="E15" s="129" t="s">
        <v>46</v>
      </c>
      <c r="F15" s="129" t="s">
        <v>637</v>
      </c>
      <c r="G15" s="129" t="s">
        <v>629</v>
      </c>
      <c r="H15" s="129" t="s">
        <v>637</v>
      </c>
    </row>
    <row r="16" ht="12.75" customHeight="1"/>
    <row r="17" ht="13.5" customHeight="1"/>
    <row r="18" ht="12.75" customHeight="1"/>
    <row r="19" ht="12.75" customHeight="1"/>
    <row r="20" ht="13.5" customHeight="1"/>
    <row r="21" ht="12.75" customHeight="1"/>
    <row r="22" ht="12.75" customHeight="1"/>
    <row r="23" ht="13.5" customHeight="1"/>
  </sheetData>
  <sheetProtection/>
  <mergeCells count="6">
    <mergeCell ref="A3:A4"/>
    <mergeCell ref="B3:B4"/>
    <mergeCell ref="A1:I1"/>
    <mergeCell ref="A2:I2"/>
    <mergeCell ref="C3:E3"/>
    <mergeCell ref="F3:I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53.375" style="0" customWidth="1"/>
    <col min="2" max="2" width="22.375" style="0" customWidth="1"/>
    <col min="3" max="4" width="10.00390625" style="0" customWidth="1"/>
    <col min="5" max="6" width="10.125" style="0" customWidth="1"/>
    <col min="7" max="7" width="9.375" style="0" customWidth="1"/>
  </cols>
  <sheetData>
    <row r="1" spans="1:7" ht="16.5">
      <c r="A1" s="284" t="s">
        <v>345</v>
      </c>
      <c r="B1" s="285"/>
      <c r="C1" s="285"/>
      <c r="D1" s="285"/>
      <c r="E1" s="285"/>
      <c r="F1" s="285"/>
      <c r="G1" s="285"/>
    </row>
    <row r="2" spans="1:7" ht="22.5" customHeight="1" thickBot="1">
      <c r="A2" s="314" t="s">
        <v>59</v>
      </c>
      <c r="B2" s="315"/>
      <c r="C2" s="315"/>
      <c r="D2" s="315"/>
      <c r="E2" s="315"/>
      <c r="F2" s="315"/>
      <c r="G2" s="315"/>
    </row>
    <row r="3" spans="1:7" ht="18" customHeight="1">
      <c r="A3" s="298" t="s">
        <v>592</v>
      </c>
      <c r="B3" s="300" t="s">
        <v>598</v>
      </c>
      <c r="C3" s="300" t="s">
        <v>560</v>
      </c>
      <c r="D3" s="383"/>
      <c r="E3" s="383"/>
      <c r="F3" s="383"/>
      <c r="G3" s="384"/>
    </row>
    <row r="4" spans="1:7" ht="16.5">
      <c r="A4" s="299"/>
      <c r="B4" s="301"/>
      <c r="C4" s="209">
        <v>2012</v>
      </c>
      <c r="D4" s="209">
        <v>2013</v>
      </c>
      <c r="E4" s="237">
        <v>2014</v>
      </c>
      <c r="F4" s="237">
        <v>2015</v>
      </c>
      <c r="G4" s="36"/>
    </row>
    <row r="5" spans="1:7" ht="17.25" thickBot="1">
      <c r="A5" s="64">
        <v>1</v>
      </c>
      <c r="B5" s="47">
        <v>2</v>
      </c>
      <c r="C5" s="229">
        <v>3</v>
      </c>
      <c r="D5" s="229">
        <v>4</v>
      </c>
      <c r="E5" s="229">
        <v>5</v>
      </c>
      <c r="F5" s="229">
        <v>6</v>
      </c>
      <c r="G5" s="65">
        <v>7</v>
      </c>
    </row>
    <row r="6" spans="1:7" ht="20.25" customHeight="1">
      <c r="A6" s="46" t="s">
        <v>47</v>
      </c>
      <c r="B6" s="49" t="s">
        <v>28</v>
      </c>
      <c r="C6" s="261">
        <v>199.6</v>
      </c>
      <c r="D6" s="260">
        <v>196.6</v>
      </c>
      <c r="E6" s="260">
        <v>196.6</v>
      </c>
      <c r="F6" s="260">
        <v>202.6</v>
      </c>
      <c r="G6" s="459"/>
    </row>
    <row r="7" spans="1:7" ht="18" customHeight="1">
      <c r="A7" s="44" t="s">
        <v>48</v>
      </c>
      <c r="B7" s="43" t="s">
        <v>346</v>
      </c>
      <c r="C7" s="261">
        <v>3577</v>
      </c>
      <c r="D7" s="232">
        <v>3796</v>
      </c>
      <c r="E7" s="232">
        <v>3796</v>
      </c>
      <c r="F7" s="232">
        <v>3796</v>
      </c>
      <c r="G7" s="425"/>
    </row>
    <row r="8" spans="1:7" ht="16.5">
      <c r="A8" s="44" t="s">
        <v>49</v>
      </c>
      <c r="B8" s="43" t="s">
        <v>658</v>
      </c>
      <c r="C8" s="261">
        <v>57</v>
      </c>
      <c r="D8" s="232">
        <v>74</v>
      </c>
      <c r="E8" s="232"/>
      <c r="F8" s="232" t="s">
        <v>903</v>
      </c>
      <c r="G8" s="425"/>
    </row>
    <row r="9" spans="1:7" ht="19.5">
      <c r="A9" s="44" t="s">
        <v>50</v>
      </c>
      <c r="B9" s="43" t="s">
        <v>346</v>
      </c>
      <c r="C9" s="261">
        <v>647.6</v>
      </c>
      <c r="D9" s="232">
        <v>817.7</v>
      </c>
      <c r="E9" s="232">
        <v>816.2</v>
      </c>
      <c r="F9" s="232">
        <v>774.5</v>
      </c>
      <c r="G9" s="425"/>
    </row>
    <row r="10" spans="1:7" ht="33">
      <c r="A10" s="44" t="s">
        <v>51</v>
      </c>
      <c r="B10" s="43" t="s">
        <v>346</v>
      </c>
      <c r="C10" s="261">
        <v>573</v>
      </c>
      <c r="D10" s="232">
        <v>735.2</v>
      </c>
      <c r="E10" s="232">
        <v>695</v>
      </c>
      <c r="F10" s="232">
        <v>700.6</v>
      </c>
      <c r="G10" s="425"/>
    </row>
    <row r="11" spans="1:7" ht="33">
      <c r="A11" s="44" t="s">
        <v>58</v>
      </c>
      <c r="B11" s="43" t="s">
        <v>52</v>
      </c>
      <c r="C11" s="261">
        <v>65</v>
      </c>
      <c r="D11" s="232">
        <v>80</v>
      </c>
      <c r="E11" s="460">
        <f>E10/24.267*1000/12/30</f>
        <v>79.55476802058578</v>
      </c>
      <c r="F11" s="460">
        <f>F10/24.1*1000/12/30</f>
        <v>80.75149838635316</v>
      </c>
      <c r="G11" s="425"/>
    </row>
    <row r="12" spans="1:7" ht="19.5" customHeight="1">
      <c r="A12" s="44" t="s">
        <v>348</v>
      </c>
      <c r="B12" s="43" t="s">
        <v>346</v>
      </c>
      <c r="C12" s="232"/>
      <c r="D12" s="232"/>
      <c r="E12" s="232"/>
      <c r="F12" s="232"/>
      <c r="G12" s="425"/>
    </row>
    <row r="13" spans="1:7" ht="17.25" customHeight="1">
      <c r="A13" s="44" t="s">
        <v>53</v>
      </c>
      <c r="B13" s="43" t="s">
        <v>737</v>
      </c>
      <c r="C13" s="232"/>
      <c r="D13" s="232"/>
      <c r="E13" s="232"/>
      <c r="F13" s="232"/>
      <c r="G13" s="425"/>
    </row>
    <row r="14" spans="1:7" ht="20.25" customHeight="1">
      <c r="A14" s="44" t="s">
        <v>54</v>
      </c>
      <c r="B14" s="43" t="s">
        <v>658</v>
      </c>
      <c r="C14" s="232"/>
      <c r="D14" s="232"/>
      <c r="E14" s="232"/>
      <c r="F14" s="232"/>
      <c r="G14" s="425"/>
    </row>
    <row r="15" spans="1:7" ht="33">
      <c r="A15" s="44" t="s">
        <v>55</v>
      </c>
      <c r="B15" s="43" t="s">
        <v>28</v>
      </c>
      <c r="C15" s="232"/>
      <c r="D15" s="232"/>
      <c r="E15" s="232"/>
      <c r="F15" s="232"/>
      <c r="G15" s="425"/>
    </row>
    <row r="16" spans="1:7" ht="33">
      <c r="A16" s="44" t="s">
        <v>56</v>
      </c>
      <c r="B16" s="43" t="s">
        <v>658</v>
      </c>
      <c r="C16" s="232"/>
      <c r="D16" s="232"/>
      <c r="E16" s="232"/>
      <c r="F16" s="232"/>
      <c r="G16" s="425"/>
    </row>
    <row r="17" spans="1:7" ht="33">
      <c r="A17" s="44" t="s">
        <v>57</v>
      </c>
      <c r="B17" s="43" t="s">
        <v>347</v>
      </c>
      <c r="C17" s="232"/>
      <c r="D17" s="232"/>
      <c r="E17" s="232"/>
      <c r="F17" s="232"/>
      <c r="G17" s="425"/>
    </row>
    <row r="19" ht="20.25" customHeight="1"/>
    <row r="21" ht="20.25" customHeight="1"/>
    <row r="23" ht="36.75" customHeight="1"/>
    <row r="25" ht="33" customHeight="1"/>
  </sheetData>
  <sheetProtection/>
  <mergeCells count="5">
    <mergeCell ref="A1:G1"/>
    <mergeCell ref="A2:G2"/>
    <mergeCell ref="C3:G3"/>
    <mergeCell ref="A3:A4"/>
    <mergeCell ref="B3:B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">
      <selection activeCell="L14" sqref="L14"/>
    </sheetView>
  </sheetViews>
  <sheetFormatPr defaultColWidth="9.00390625" defaultRowHeight="12.75"/>
  <cols>
    <col min="1" max="1" width="38.00390625" style="0" customWidth="1"/>
    <col min="2" max="2" width="21.25390625" style="0" customWidth="1"/>
    <col min="3" max="4" width="13.125" style="0" customWidth="1"/>
    <col min="5" max="5" width="12.75390625" style="0" customWidth="1"/>
    <col min="6" max="6" width="13.125" style="0" customWidth="1"/>
    <col min="7" max="7" width="13.00390625" style="0" customWidth="1"/>
  </cols>
  <sheetData>
    <row r="1" spans="1:7" ht="16.5">
      <c r="A1" s="284" t="s">
        <v>349</v>
      </c>
      <c r="B1" s="285"/>
      <c r="C1" s="285"/>
      <c r="D1" s="285"/>
      <c r="E1" s="285"/>
      <c r="F1" s="285"/>
      <c r="G1" s="285"/>
    </row>
    <row r="2" spans="1:7" ht="23.25" customHeight="1">
      <c r="A2" s="279" t="s">
        <v>70</v>
      </c>
      <c r="B2" s="390"/>
      <c r="C2" s="390"/>
      <c r="D2" s="390"/>
      <c r="E2" s="390"/>
      <c r="F2" s="390"/>
      <c r="G2" s="390"/>
    </row>
    <row r="3" spans="1:7" ht="17.25" thickBot="1">
      <c r="A3" s="287" t="s">
        <v>594</v>
      </c>
      <c r="B3" s="391"/>
      <c r="C3" s="391"/>
      <c r="D3" s="391"/>
      <c r="E3" s="391"/>
      <c r="F3" s="391"/>
      <c r="G3" s="391"/>
    </row>
    <row r="4" spans="1:7" ht="19.5" customHeight="1">
      <c r="A4" s="388" t="s">
        <v>592</v>
      </c>
      <c r="B4" s="389" t="s">
        <v>598</v>
      </c>
      <c r="C4" s="392" t="s">
        <v>560</v>
      </c>
      <c r="D4" s="383"/>
      <c r="E4" s="383"/>
      <c r="F4" s="383"/>
      <c r="G4" s="384"/>
    </row>
    <row r="5" spans="1:7" ht="16.5">
      <c r="A5" s="307"/>
      <c r="B5" s="309"/>
      <c r="C5" s="177">
        <v>2012</v>
      </c>
      <c r="D5" s="177">
        <v>2013</v>
      </c>
      <c r="E5" s="112">
        <v>2014</v>
      </c>
      <c r="F5" s="112">
        <v>2015</v>
      </c>
      <c r="G5" s="63"/>
    </row>
    <row r="6" spans="1:7" ht="17.25" thickBot="1">
      <c r="A6" s="50">
        <v>1</v>
      </c>
      <c r="B6" s="51">
        <v>2</v>
      </c>
      <c r="C6" s="254">
        <v>3</v>
      </c>
      <c r="D6" s="254">
        <v>4</v>
      </c>
      <c r="E6" s="254">
        <v>5</v>
      </c>
      <c r="F6" s="254">
        <v>6</v>
      </c>
      <c r="G6" s="55">
        <v>7</v>
      </c>
    </row>
    <row r="7" spans="1:7" ht="16.5">
      <c r="A7" s="46" t="s">
        <v>69</v>
      </c>
      <c r="B7" s="49"/>
      <c r="C7" s="260"/>
      <c r="D7" s="260"/>
      <c r="E7" s="260"/>
      <c r="F7" s="260"/>
      <c r="G7" s="459"/>
    </row>
    <row r="8" spans="1:7" ht="33">
      <c r="A8" s="44" t="s">
        <v>60</v>
      </c>
      <c r="B8" s="43" t="s">
        <v>61</v>
      </c>
      <c r="C8" s="232"/>
      <c r="D8" s="232"/>
      <c r="E8" s="232"/>
      <c r="F8" s="232"/>
      <c r="G8" s="425"/>
    </row>
    <row r="9" spans="1:7" ht="16.5">
      <c r="A9" s="44" t="s">
        <v>62</v>
      </c>
      <c r="B9" s="43" t="s">
        <v>63</v>
      </c>
      <c r="C9" s="232"/>
      <c r="D9" s="232"/>
      <c r="E9" s="232"/>
      <c r="F9" s="232"/>
      <c r="G9" s="425"/>
    </row>
    <row r="10" spans="1:7" ht="33">
      <c r="A10" s="44" t="s">
        <v>64</v>
      </c>
      <c r="B10" s="43" t="s">
        <v>28</v>
      </c>
      <c r="C10" s="261">
        <v>1163.35</v>
      </c>
      <c r="D10" s="261">
        <v>1092</v>
      </c>
      <c r="E10" s="261">
        <v>1092</v>
      </c>
      <c r="F10" s="233">
        <f>197.333+869</f>
        <v>1066.333</v>
      </c>
      <c r="G10" s="425"/>
    </row>
    <row r="11" spans="1:7" ht="16.5">
      <c r="A11" s="44" t="s">
        <v>65</v>
      </c>
      <c r="B11" s="43"/>
      <c r="C11" s="261"/>
      <c r="D11" s="261"/>
      <c r="E11" s="261"/>
      <c r="F11" s="233"/>
      <c r="G11" s="425"/>
    </row>
    <row r="12" spans="1:7" ht="20.25" customHeight="1">
      <c r="A12" s="44" t="s">
        <v>66</v>
      </c>
      <c r="B12" s="43" t="s">
        <v>28</v>
      </c>
      <c r="C12" s="261">
        <v>568.9</v>
      </c>
      <c r="D12" s="261">
        <v>568.9</v>
      </c>
      <c r="E12" s="261">
        <v>568.9</v>
      </c>
      <c r="F12" s="233">
        <f>0+486+197.333</f>
        <v>683.333</v>
      </c>
      <c r="G12" s="425"/>
    </row>
    <row r="13" spans="1:7" ht="16.5">
      <c r="A13" s="44" t="s">
        <v>67</v>
      </c>
      <c r="B13" s="43" t="s">
        <v>28</v>
      </c>
      <c r="C13" s="261">
        <v>594.45</v>
      </c>
      <c r="D13" s="261">
        <v>523.1</v>
      </c>
      <c r="E13" s="261">
        <f>E10-E12</f>
        <v>523.1</v>
      </c>
      <c r="F13" s="233">
        <f>0+383</f>
        <v>383</v>
      </c>
      <c r="G13" s="425"/>
    </row>
    <row r="14" spans="1:7" ht="16.5">
      <c r="A14" s="44" t="s">
        <v>68</v>
      </c>
      <c r="B14" s="43" t="s">
        <v>63</v>
      </c>
      <c r="C14" s="261">
        <v>15.4</v>
      </c>
      <c r="D14" s="261">
        <v>19.4</v>
      </c>
      <c r="E14" s="261">
        <v>37.09</v>
      </c>
      <c r="F14" s="232">
        <v>37.562</v>
      </c>
      <c r="G14" s="425"/>
    </row>
    <row r="15" spans="1:7" ht="16.5">
      <c r="A15" s="385"/>
      <c r="B15" s="386"/>
      <c r="C15" s="386"/>
      <c r="D15" s="386"/>
      <c r="E15" s="386"/>
      <c r="F15" s="386"/>
      <c r="G15" s="387"/>
    </row>
    <row r="16" spans="1:7" ht="16.5">
      <c r="A16" s="6"/>
      <c r="B16" s="12"/>
      <c r="C16" s="6"/>
      <c r="D16" s="6"/>
      <c r="E16" s="6"/>
      <c r="F16" s="6"/>
      <c r="G16" s="6"/>
    </row>
    <row r="17" ht="20.25" customHeight="1"/>
  </sheetData>
  <sheetProtection/>
  <mergeCells count="7">
    <mergeCell ref="A15:G15"/>
    <mergeCell ref="A4:A5"/>
    <mergeCell ref="B4:B5"/>
    <mergeCell ref="A1:G1"/>
    <mergeCell ref="A2:G2"/>
    <mergeCell ref="A3:G3"/>
    <mergeCell ref="C4:G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zoomScalePageLayoutView="0" workbookViewId="0" topLeftCell="A1">
      <selection activeCell="M10" sqref="M10"/>
    </sheetView>
  </sheetViews>
  <sheetFormatPr defaultColWidth="9.00390625" defaultRowHeight="12.75"/>
  <cols>
    <col min="1" max="1" width="48.125" style="0" customWidth="1"/>
    <col min="2" max="2" width="18.375" style="0" customWidth="1"/>
    <col min="3" max="4" width="15.125" style="0" customWidth="1"/>
    <col min="5" max="6" width="15.25390625" style="0" customWidth="1"/>
  </cols>
  <sheetData>
    <row r="1" spans="1:6" ht="16.5">
      <c r="A1" s="393" t="s">
        <v>350</v>
      </c>
      <c r="B1" s="285"/>
      <c r="C1" s="285"/>
      <c r="D1" s="285"/>
      <c r="E1" s="285"/>
      <c r="F1" s="285"/>
    </row>
    <row r="2" spans="1:6" ht="27" customHeight="1" thickBot="1">
      <c r="A2" s="394" t="s">
        <v>79</v>
      </c>
      <c r="B2" s="395"/>
      <c r="C2" s="395"/>
      <c r="D2" s="395"/>
      <c r="E2" s="395"/>
      <c r="F2" s="395"/>
    </row>
    <row r="3" spans="1:6" ht="21" customHeight="1">
      <c r="A3" s="396" t="s">
        <v>592</v>
      </c>
      <c r="B3" s="392" t="s">
        <v>598</v>
      </c>
      <c r="C3" s="392" t="s">
        <v>560</v>
      </c>
      <c r="D3" s="383"/>
      <c r="E3" s="383"/>
      <c r="F3" s="384"/>
    </row>
    <row r="4" spans="1:6" ht="17.25" customHeight="1">
      <c r="A4" s="299"/>
      <c r="B4" s="301"/>
      <c r="C4" s="177">
        <v>2012</v>
      </c>
      <c r="D4" s="177">
        <v>2013</v>
      </c>
      <c r="E4" s="177">
        <v>2014</v>
      </c>
      <c r="F4" s="256">
        <v>2015</v>
      </c>
    </row>
    <row r="5" spans="1:6" ht="17.25" thickBot="1">
      <c r="A5" s="50">
        <v>1</v>
      </c>
      <c r="B5" s="51">
        <v>2</v>
      </c>
      <c r="C5" s="254">
        <v>3</v>
      </c>
      <c r="D5" s="254">
        <v>4</v>
      </c>
      <c r="E5" s="254">
        <v>5</v>
      </c>
      <c r="F5" s="255">
        <v>6</v>
      </c>
    </row>
    <row r="6" spans="1:6" ht="16.5">
      <c r="A6" s="46" t="s">
        <v>71</v>
      </c>
      <c r="B6" s="49" t="s">
        <v>729</v>
      </c>
      <c r="C6" s="461" t="s">
        <v>875</v>
      </c>
      <c r="D6" s="461" t="s">
        <v>905</v>
      </c>
      <c r="E6" s="461" t="s">
        <v>875</v>
      </c>
      <c r="F6" s="461" t="s">
        <v>875</v>
      </c>
    </row>
    <row r="7" spans="1:6" ht="26.25" customHeight="1">
      <c r="A7" s="44" t="s">
        <v>72</v>
      </c>
      <c r="B7" s="43" t="s">
        <v>28</v>
      </c>
      <c r="C7" s="232">
        <v>20.4</v>
      </c>
      <c r="D7" s="232">
        <v>20.9</v>
      </c>
      <c r="E7" s="232">
        <v>20.9</v>
      </c>
      <c r="F7" s="232">
        <v>20.9</v>
      </c>
    </row>
    <row r="8" spans="1:6" ht="39.75" customHeight="1">
      <c r="A8" s="44" t="s">
        <v>73</v>
      </c>
      <c r="B8" s="43" t="s">
        <v>74</v>
      </c>
      <c r="C8" s="232">
        <v>34.6</v>
      </c>
      <c r="D8" s="232">
        <v>28.2</v>
      </c>
      <c r="E8" s="232" t="s">
        <v>908</v>
      </c>
      <c r="F8" s="232" t="s">
        <v>908</v>
      </c>
    </row>
    <row r="9" spans="1:6" ht="21.75" customHeight="1">
      <c r="A9" s="44" t="s">
        <v>75</v>
      </c>
      <c r="B9" s="43" t="s">
        <v>74</v>
      </c>
      <c r="C9" s="232"/>
      <c r="D9" s="232"/>
      <c r="E9" s="232"/>
      <c r="F9" s="232"/>
    </row>
    <row r="10" spans="1:6" ht="37.5" customHeight="1">
      <c r="A10" s="44" t="s">
        <v>76</v>
      </c>
      <c r="B10" s="43" t="s">
        <v>78</v>
      </c>
      <c r="C10" s="232">
        <v>34.6</v>
      </c>
      <c r="D10" s="232">
        <v>26.3</v>
      </c>
      <c r="E10" s="232">
        <v>25.3</v>
      </c>
      <c r="F10" s="232">
        <v>26.1</v>
      </c>
    </row>
    <row r="11" spans="1:6" ht="20.25" customHeight="1">
      <c r="A11" s="44" t="s">
        <v>77</v>
      </c>
      <c r="B11" s="43"/>
      <c r="C11" s="232">
        <v>11</v>
      </c>
      <c r="D11" s="232">
        <v>12.6</v>
      </c>
      <c r="E11" s="232">
        <v>12.1</v>
      </c>
      <c r="F11" s="232">
        <v>11.5</v>
      </c>
    </row>
    <row r="12" spans="1:6" ht="17.25" customHeight="1">
      <c r="A12" s="6"/>
      <c r="B12" s="12"/>
      <c r="C12" s="6"/>
      <c r="D12" s="6"/>
      <c r="E12" s="6"/>
      <c r="F12" s="6"/>
    </row>
    <row r="13" spans="1:6" ht="16.5">
      <c r="A13" s="6"/>
      <c r="B13" s="12"/>
      <c r="C13" s="6"/>
      <c r="D13" s="6"/>
      <c r="E13" s="6"/>
      <c r="F13" s="6"/>
    </row>
    <row r="14" spans="1:6" ht="16.5">
      <c r="A14" s="6"/>
      <c r="B14" s="12"/>
      <c r="C14" s="6"/>
      <c r="D14" s="6"/>
      <c r="E14" s="6"/>
      <c r="F14" s="6"/>
    </row>
    <row r="15" spans="1:6" ht="16.5">
      <c r="A15" s="6"/>
      <c r="B15" s="12"/>
      <c r="C15" s="6"/>
      <c r="D15" s="6"/>
      <c r="E15" s="6"/>
      <c r="F15" s="6"/>
    </row>
    <row r="16" spans="1:6" ht="16.5">
      <c r="A16" s="6"/>
      <c r="B16" s="12"/>
      <c r="C16" s="6"/>
      <c r="D16" s="6"/>
      <c r="E16" s="6"/>
      <c r="F16" s="6"/>
    </row>
  </sheetData>
  <sheetProtection/>
  <mergeCells count="5">
    <mergeCell ref="A1:F1"/>
    <mergeCell ref="A2:F2"/>
    <mergeCell ref="C3:F3"/>
    <mergeCell ref="A3:A4"/>
    <mergeCell ref="B3:B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42.25390625" style="0" customWidth="1"/>
    <col min="2" max="2" width="20.00390625" style="0" customWidth="1"/>
    <col min="3" max="3" width="12.625" style="0" customWidth="1"/>
    <col min="4" max="4" width="11.875" style="0" customWidth="1"/>
    <col min="5" max="5" width="12.25390625" style="0" customWidth="1"/>
    <col min="6" max="6" width="11.375" style="0" customWidth="1"/>
    <col min="7" max="7" width="10.75390625" style="0" customWidth="1"/>
  </cols>
  <sheetData>
    <row r="1" spans="1:7" ht="16.5">
      <c r="A1" s="397" t="s">
        <v>351</v>
      </c>
      <c r="B1" s="285"/>
      <c r="C1" s="285"/>
      <c r="D1" s="285"/>
      <c r="E1" s="285"/>
      <c r="F1" s="285"/>
      <c r="G1" s="285"/>
    </row>
    <row r="2" spans="1:7" ht="24" customHeight="1" thickBot="1">
      <c r="A2" s="394" t="s">
        <v>92</v>
      </c>
      <c r="B2" s="367"/>
      <c r="C2" s="367"/>
      <c r="D2" s="367"/>
      <c r="E2" s="367"/>
      <c r="F2" s="367"/>
      <c r="G2" s="367"/>
    </row>
    <row r="3" spans="1:7" ht="18" customHeight="1">
      <c r="A3" s="388" t="s">
        <v>592</v>
      </c>
      <c r="B3" s="389" t="s">
        <v>598</v>
      </c>
      <c r="C3" s="389" t="s">
        <v>560</v>
      </c>
      <c r="D3" s="317"/>
      <c r="E3" s="317"/>
      <c r="F3" s="317"/>
      <c r="G3" s="318"/>
    </row>
    <row r="4" spans="1:7" ht="16.5">
      <c r="A4" s="307"/>
      <c r="B4" s="309"/>
      <c r="C4" s="177">
        <v>2012</v>
      </c>
      <c r="D4" s="177">
        <v>2013</v>
      </c>
      <c r="E4" s="177">
        <v>2014</v>
      </c>
      <c r="F4" s="177">
        <v>2015</v>
      </c>
      <c r="G4" s="54"/>
    </row>
    <row r="5" spans="1:7" ht="17.25" thickBot="1">
      <c r="A5" s="50">
        <v>1</v>
      </c>
      <c r="B5" s="51">
        <v>2</v>
      </c>
      <c r="C5" s="254">
        <v>3</v>
      </c>
      <c r="D5" s="254">
        <v>4</v>
      </c>
      <c r="E5" s="254">
        <v>5</v>
      </c>
      <c r="F5" s="254">
        <v>6</v>
      </c>
      <c r="G5" s="55">
        <v>7</v>
      </c>
    </row>
    <row r="6" spans="1:7" ht="20.25" customHeight="1">
      <c r="A6" s="46" t="s">
        <v>80</v>
      </c>
      <c r="B6" s="49" t="s">
        <v>28</v>
      </c>
      <c r="C6" s="260">
        <v>681.8</v>
      </c>
      <c r="D6" s="260">
        <v>681.8</v>
      </c>
      <c r="E6" s="260">
        <v>594.4</v>
      </c>
      <c r="F6" s="462">
        <v>605.418</v>
      </c>
      <c r="G6" s="459"/>
    </row>
    <row r="7" spans="1:7" ht="18.75" customHeight="1">
      <c r="A7" s="44" t="s">
        <v>81</v>
      </c>
      <c r="B7" s="43"/>
      <c r="C7" s="232"/>
      <c r="D7" s="232"/>
      <c r="E7" s="232"/>
      <c r="F7" s="232"/>
      <c r="G7" s="425"/>
    </row>
    <row r="8" spans="1:7" ht="19.5">
      <c r="A8" s="44" t="s">
        <v>82</v>
      </c>
      <c r="B8" s="43" t="s">
        <v>352</v>
      </c>
      <c r="C8" s="232">
        <v>27601.1</v>
      </c>
      <c r="D8" s="232">
        <v>26435.56</v>
      </c>
      <c r="E8" s="232">
        <v>26.3</v>
      </c>
      <c r="F8" s="232">
        <v>26.451</v>
      </c>
      <c r="G8" s="425"/>
    </row>
    <row r="9" spans="1:7" ht="19.5">
      <c r="A9" s="44" t="s">
        <v>83</v>
      </c>
      <c r="B9" s="43" t="s">
        <v>352</v>
      </c>
      <c r="C9" s="232">
        <v>20821.3</v>
      </c>
      <c r="D9" s="232">
        <v>20284.02</v>
      </c>
      <c r="E9" s="232">
        <v>20.08</v>
      </c>
      <c r="F9" s="232">
        <v>19.905</v>
      </c>
      <c r="G9" s="425"/>
    </row>
    <row r="10" spans="1:7" ht="16.5">
      <c r="A10" s="44" t="s">
        <v>84</v>
      </c>
      <c r="B10" s="43" t="s">
        <v>85</v>
      </c>
      <c r="C10" s="232"/>
      <c r="D10" s="232"/>
      <c r="E10" s="232"/>
      <c r="F10" s="232"/>
      <c r="G10" s="425"/>
    </row>
    <row r="11" spans="1:7" ht="16.5">
      <c r="A11" s="44" t="s">
        <v>86</v>
      </c>
      <c r="B11" s="43" t="s">
        <v>85</v>
      </c>
      <c r="C11" s="232"/>
      <c r="D11" s="232"/>
      <c r="E11" s="232"/>
      <c r="F11" s="232"/>
      <c r="G11" s="425"/>
    </row>
    <row r="12" spans="1:7" ht="16.5">
      <c r="A12" s="44" t="s">
        <v>87</v>
      </c>
      <c r="B12" s="43" t="s">
        <v>729</v>
      </c>
      <c r="C12" s="232"/>
      <c r="D12" s="232"/>
      <c r="E12" s="232"/>
      <c r="F12" s="232"/>
      <c r="G12" s="425"/>
    </row>
    <row r="13" spans="1:7" ht="16.5">
      <c r="A13" s="44" t="s">
        <v>726</v>
      </c>
      <c r="B13" s="43"/>
      <c r="C13" s="232"/>
      <c r="D13" s="232"/>
      <c r="E13" s="232"/>
      <c r="F13" s="232"/>
      <c r="G13" s="425"/>
    </row>
    <row r="14" spans="1:7" ht="16.5">
      <c r="A14" s="44" t="s">
        <v>88</v>
      </c>
      <c r="B14" s="43" t="s">
        <v>729</v>
      </c>
      <c r="C14" s="232">
        <v>8921</v>
      </c>
      <c r="D14" s="232">
        <v>8477</v>
      </c>
      <c r="E14" s="232">
        <v>8982</v>
      </c>
      <c r="F14" s="232">
        <v>9315</v>
      </c>
      <c r="G14" s="425"/>
    </row>
    <row r="15" spans="1:7" ht="16.5">
      <c r="A15" s="44" t="s">
        <v>89</v>
      </c>
      <c r="B15" s="43" t="s">
        <v>729</v>
      </c>
      <c r="C15" s="232"/>
      <c r="D15" s="232"/>
      <c r="E15" s="232"/>
      <c r="F15" s="232"/>
      <c r="G15" s="425"/>
    </row>
    <row r="16" spans="1:7" ht="16.5">
      <c r="A16" s="44" t="s">
        <v>91</v>
      </c>
      <c r="B16" s="43" t="s">
        <v>90</v>
      </c>
      <c r="C16" s="232"/>
      <c r="D16" s="232"/>
      <c r="E16" s="232"/>
      <c r="F16" s="232"/>
      <c r="G16" s="425"/>
    </row>
  </sheetData>
  <sheetProtection/>
  <mergeCells count="5">
    <mergeCell ref="A1:G1"/>
    <mergeCell ref="A2:G2"/>
    <mergeCell ref="A3:A4"/>
    <mergeCell ref="B3:B4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5"/>
  </sheetPr>
  <dimension ref="A1:G37"/>
  <sheetViews>
    <sheetView view="pageBreakPreview" zoomScaleSheetLayoutView="100" zoomScalePageLayoutView="0" workbookViewId="0" topLeftCell="A1">
      <selection activeCell="J9" sqref="J9"/>
    </sheetView>
  </sheetViews>
  <sheetFormatPr defaultColWidth="9.00390625" defaultRowHeight="12.75"/>
  <cols>
    <col min="1" max="1" width="66.25390625" style="0" customWidth="1"/>
    <col min="2" max="2" width="21.25390625" style="0" customWidth="1"/>
    <col min="3" max="3" width="10.75390625" style="53" customWidth="1"/>
    <col min="4" max="6" width="10.25390625" style="0" customWidth="1"/>
  </cols>
  <sheetData>
    <row r="1" spans="1:6" ht="16.5">
      <c r="A1" s="393" t="s">
        <v>353</v>
      </c>
      <c r="B1" s="285"/>
      <c r="C1" s="285"/>
      <c r="D1" s="285"/>
      <c r="E1" s="285"/>
      <c r="F1" s="285"/>
    </row>
    <row r="2" spans="1:6" ht="21" customHeight="1">
      <c r="A2" s="279" t="s">
        <v>93</v>
      </c>
      <c r="B2" s="390"/>
      <c r="C2" s="390"/>
      <c r="D2" s="390"/>
      <c r="E2" s="390"/>
      <c r="F2" s="390"/>
    </row>
    <row r="3" spans="1:6" ht="39" customHeight="1">
      <c r="A3" s="401" t="s">
        <v>94</v>
      </c>
      <c r="B3" s="402"/>
      <c r="C3" s="402"/>
      <c r="D3" s="402"/>
      <c r="E3" s="402"/>
      <c r="F3" s="402"/>
    </row>
    <row r="4" spans="1:6" ht="18.75" customHeight="1" thickBot="1">
      <c r="A4" s="403" t="s">
        <v>95</v>
      </c>
      <c r="B4" s="404"/>
      <c r="C4" s="404"/>
      <c r="D4" s="404"/>
      <c r="E4" s="404"/>
      <c r="F4" s="404"/>
    </row>
    <row r="5" spans="1:7" ht="16.5">
      <c r="A5" s="270" t="s">
        <v>592</v>
      </c>
      <c r="B5" s="308" t="s">
        <v>598</v>
      </c>
      <c r="C5" s="398" t="s">
        <v>560</v>
      </c>
      <c r="D5" s="399"/>
      <c r="E5" s="399"/>
      <c r="F5" s="400"/>
      <c r="G5" s="67"/>
    </row>
    <row r="6" spans="1:7" ht="16.5">
      <c r="A6" s="307"/>
      <c r="B6" s="309"/>
      <c r="C6" s="209">
        <v>2012</v>
      </c>
      <c r="D6" s="209">
        <v>2013</v>
      </c>
      <c r="E6" s="209">
        <v>2014</v>
      </c>
      <c r="F6" s="257">
        <v>2015</v>
      </c>
      <c r="G6" s="67"/>
    </row>
    <row r="7" spans="1:7" ht="17.25" thickBot="1">
      <c r="A7" s="64">
        <v>1</v>
      </c>
      <c r="B7" s="47">
        <v>2</v>
      </c>
      <c r="C7" s="230">
        <v>3</v>
      </c>
      <c r="D7" s="230">
        <v>4</v>
      </c>
      <c r="E7" s="230">
        <v>5</v>
      </c>
      <c r="F7" s="258">
        <v>6</v>
      </c>
      <c r="G7" s="67"/>
    </row>
    <row r="8" spans="1:7" ht="33">
      <c r="A8" s="30" t="s">
        <v>354</v>
      </c>
      <c r="B8" s="15" t="s">
        <v>729</v>
      </c>
      <c r="C8" s="261">
        <v>1</v>
      </c>
      <c r="D8" s="261">
        <v>1</v>
      </c>
      <c r="E8" s="261">
        <v>1</v>
      </c>
      <c r="F8" s="261">
        <v>1</v>
      </c>
      <c r="G8" s="67"/>
    </row>
    <row r="9" spans="1:7" ht="49.5">
      <c r="A9" s="30" t="s">
        <v>355</v>
      </c>
      <c r="B9" s="15" t="s">
        <v>28</v>
      </c>
      <c r="C9" s="261">
        <v>585.6</v>
      </c>
      <c r="D9" s="261">
        <v>588.8</v>
      </c>
      <c r="E9" s="261">
        <v>588.8</v>
      </c>
      <c r="F9" s="261">
        <v>588.8</v>
      </c>
      <c r="G9" s="67"/>
    </row>
    <row r="10" spans="1:7" ht="16.5">
      <c r="A10" s="30" t="s">
        <v>356</v>
      </c>
      <c r="B10" s="15" t="s">
        <v>28</v>
      </c>
      <c r="C10" s="261">
        <v>348.4</v>
      </c>
      <c r="D10" s="261">
        <v>351.6</v>
      </c>
      <c r="E10" s="261">
        <v>351.6</v>
      </c>
      <c r="F10" s="261">
        <v>351.6</v>
      </c>
      <c r="G10" s="67"/>
    </row>
    <row r="11" spans="1:7" ht="33">
      <c r="A11" s="30" t="s">
        <v>357</v>
      </c>
      <c r="B11" s="15" t="s">
        <v>28</v>
      </c>
      <c r="C11" s="261">
        <v>12.6</v>
      </c>
      <c r="D11" s="261">
        <v>15.8</v>
      </c>
      <c r="E11" s="261">
        <v>15.8</v>
      </c>
      <c r="F11" s="261">
        <v>15.8</v>
      </c>
      <c r="G11" s="67"/>
    </row>
    <row r="12" spans="1:7" ht="16.5">
      <c r="A12" s="30" t="s">
        <v>356</v>
      </c>
      <c r="B12" s="15" t="s">
        <v>28</v>
      </c>
      <c r="C12" s="261">
        <v>12.6</v>
      </c>
      <c r="D12" s="261">
        <v>15.8</v>
      </c>
      <c r="E12" s="261">
        <v>15.8</v>
      </c>
      <c r="F12" s="261">
        <v>15.8</v>
      </c>
      <c r="G12" s="67"/>
    </row>
    <row r="13" spans="1:7" ht="49.5">
      <c r="A13" s="30" t="s">
        <v>419</v>
      </c>
      <c r="B13" s="15" t="s">
        <v>28</v>
      </c>
      <c r="C13" s="261">
        <v>258.59</v>
      </c>
      <c r="D13" s="261">
        <v>258.9</v>
      </c>
      <c r="E13" s="261">
        <v>258.9</v>
      </c>
      <c r="F13" s="261">
        <v>258.9</v>
      </c>
      <c r="G13" s="67"/>
    </row>
    <row r="14" spans="1:7" ht="16.5">
      <c r="A14" s="30" t="s">
        <v>356</v>
      </c>
      <c r="B14" s="15" t="s">
        <v>28</v>
      </c>
      <c r="C14" s="261">
        <v>257.8</v>
      </c>
      <c r="D14" s="261">
        <v>257.8</v>
      </c>
      <c r="E14" s="261">
        <v>257.8</v>
      </c>
      <c r="F14" s="261">
        <v>257.8</v>
      </c>
      <c r="G14" s="67"/>
    </row>
    <row r="15" spans="1:7" ht="33">
      <c r="A15" s="30" t="s">
        <v>358</v>
      </c>
      <c r="B15" s="15" t="s">
        <v>28</v>
      </c>
      <c r="C15" s="261">
        <v>314.1</v>
      </c>
      <c r="D15" s="261">
        <v>314.1</v>
      </c>
      <c r="E15" s="261">
        <v>314.1</v>
      </c>
      <c r="F15" s="261">
        <v>314.1</v>
      </c>
      <c r="G15" s="67"/>
    </row>
    <row r="16" spans="1:7" ht="16.5">
      <c r="A16" s="30" t="s">
        <v>356</v>
      </c>
      <c r="B16" s="15" t="s">
        <v>28</v>
      </c>
      <c r="C16" s="261">
        <v>78</v>
      </c>
      <c r="D16" s="261">
        <v>78</v>
      </c>
      <c r="E16" s="261">
        <v>78</v>
      </c>
      <c r="F16" s="261">
        <v>78</v>
      </c>
      <c r="G16" s="67"/>
    </row>
    <row r="17" spans="1:7" ht="33">
      <c r="A17" s="30" t="s">
        <v>420</v>
      </c>
      <c r="B17" s="15" t="s">
        <v>28</v>
      </c>
      <c r="C17" s="261"/>
      <c r="D17" s="261"/>
      <c r="E17" s="261"/>
      <c r="F17" s="261"/>
      <c r="G17" s="67"/>
    </row>
    <row r="18" spans="1:7" ht="16.5">
      <c r="A18" s="30" t="s">
        <v>356</v>
      </c>
      <c r="B18" s="15" t="s">
        <v>28</v>
      </c>
      <c r="C18" s="261"/>
      <c r="D18" s="261"/>
      <c r="E18" s="261"/>
      <c r="F18" s="261"/>
      <c r="G18" s="67"/>
    </row>
    <row r="19" spans="1:7" ht="49.5">
      <c r="A19" s="30" t="s">
        <v>359</v>
      </c>
      <c r="B19" s="15" t="s">
        <v>658</v>
      </c>
      <c r="C19" s="261">
        <v>59</v>
      </c>
      <c r="D19" s="261">
        <v>60</v>
      </c>
      <c r="E19" s="261">
        <v>60</v>
      </c>
      <c r="F19" s="261">
        <v>60</v>
      </c>
      <c r="G19" s="67"/>
    </row>
    <row r="20" spans="1:7" ht="82.5">
      <c r="A20" s="30" t="s">
        <v>360</v>
      </c>
      <c r="B20" s="15" t="s">
        <v>361</v>
      </c>
      <c r="C20" s="261">
        <v>165.7</v>
      </c>
      <c r="D20" s="261">
        <v>167.2</v>
      </c>
      <c r="E20" s="261">
        <v>167.5</v>
      </c>
      <c r="F20" s="261">
        <v>167.2</v>
      </c>
      <c r="G20" s="67"/>
    </row>
    <row r="21" spans="1:7" ht="33">
      <c r="A21" s="30" t="s">
        <v>362</v>
      </c>
      <c r="B21" s="15" t="s">
        <v>729</v>
      </c>
      <c r="C21" s="261">
        <v>4</v>
      </c>
      <c r="D21" s="261">
        <v>4</v>
      </c>
      <c r="E21" s="261">
        <v>4</v>
      </c>
      <c r="F21" s="261">
        <v>4</v>
      </c>
      <c r="G21" s="67"/>
    </row>
    <row r="22" spans="1:7" ht="33">
      <c r="A22" s="30" t="s">
        <v>363</v>
      </c>
      <c r="B22" s="15" t="s">
        <v>595</v>
      </c>
      <c r="C22" s="261">
        <v>663</v>
      </c>
      <c r="D22" s="261">
        <v>635</v>
      </c>
      <c r="E22" s="261">
        <v>635</v>
      </c>
      <c r="F22" s="261">
        <v>603</v>
      </c>
      <c r="G22" s="67"/>
    </row>
    <row r="23" spans="1:7" ht="16.5">
      <c r="A23" s="30" t="s">
        <v>364</v>
      </c>
      <c r="B23" s="15" t="s">
        <v>469</v>
      </c>
      <c r="C23" s="261">
        <v>25.4</v>
      </c>
      <c r="D23" s="261">
        <v>36</v>
      </c>
      <c r="E23" s="261">
        <v>115.2</v>
      </c>
      <c r="F23" s="261">
        <v>118.5</v>
      </c>
      <c r="G23" s="67"/>
    </row>
    <row r="24" spans="1:7" ht="16.5">
      <c r="A24" s="30" t="s">
        <v>365</v>
      </c>
      <c r="B24" s="15" t="s">
        <v>366</v>
      </c>
      <c r="C24" s="261">
        <v>800</v>
      </c>
      <c r="D24" s="261">
        <v>1042.1</v>
      </c>
      <c r="E24" s="261">
        <v>1042.1</v>
      </c>
      <c r="F24" s="261">
        <v>1024.4</v>
      </c>
      <c r="G24" s="67"/>
    </row>
    <row r="25" spans="1:7" ht="16.5">
      <c r="A25" s="30" t="s">
        <v>367</v>
      </c>
      <c r="B25" s="15" t="s">
        <v>729</v>
      </c>
      <c r="C25" s="261">
        <v>35</v>
      </c>
      <c r="D25" s="261">
        <v>35</v>
      </c>
      <c r="E25" s="261">
        <v>35</v>
      </c>
      <c r="F25" s="261">
        <v>10</v>
      </c>
      <c r="G25" s="67"/>
    </row>
    <row r="26" spans="1:7" ht="16.5">
      <c r="A26" s="30" t="s">
        <v>368</v>
      </c>
      <c r="B26" s="15" t="s">
        <v>729</v>
      </c>
      <c r="C26" s="261"/>
      <c r="D26" s="261"/>
      <c r="E26" s="261"/>
      <c r="F26" s="261"/>
      <c r="G26" s="67"/>
    </row>
    <row r="27" spans="1:7" ht="16.5">
      <c r="A27" s="30" t="s">
        <v>369</v>
      </c>
      <c r="B27" s="15" t="s">
        <v>729</v>
      </c>
      <c r="C27" s="261"/>
      <c r="D27" s="261"/>
      <c r="E27" s="261"/>
      <c r="F27" s="261"/>
      <c r="G27" s="67"/>
    </row>
    <row r="28" spans="1:7" ht="16.5">
      <c r="A28" s="30" t="s">
        <v>370</v>
      </c>
      <c r="B28" s="15" t="s">
        <v>729</v>
      </c>
      <c r="C28" s="261">
        <v>3</v>
      </c>
      <c r="D28" s="261">
        <v>62</v>
      </c>
      <c r="E28" s="261">
        <v>62</v>
      </c>
      <c r="F28" s="261">
        <v>31</v>
      </c>
      <c r="G28" s="67"/>
    </row>
    <row r="29" spans="1:7" ht="16.5">
      <c r="A29" s="30" t="s">
        <v>371</v>
      </c>
      <c r="B29" s="15" t="s">
        <v>729</v>
      </c>
      <c r="C29" s="261"/>
      <c r="D29" s="261"/>
      <c r="E29" s="261"/>
      <c r="F29" s="261"/>
      <c r="G29" s="67"/>
    </row>
    <row r="30" spans="3:6" ht="14.25">
      <c r="C30" s="463"/>
      <c r="D30" s="464"/>
      <c r="E30" s="464"/>
      <c r="F30" s="464"/>
    </row>
    <row r="31" spans="1:7" ht="33">
      <c r="A31" s="30" t="s">
        <v>372</v>
      </c>
      <c r="B31" s="15" t="s">
        <v>373</v>
      </c>
      <c r="C31" s="261">
        <v>220900</v>
      </c>
      <c r="D31" s="261">
        <v>160800</v>
      </c>
      <c r="E31" s="261">
        <v>168700</v>
      </c>
      <c r="F31" s="261">
        <v>165200</v>
      </c>
      <c r="G31" s="67"/>
    </row>
    <row r="32" spans="1:7" ht="16.5">
      <c r="A32" s="30" t="s">
        <v>374</v>
      </c>
      <c r="B32" s="15" t="s">
        <v>373</v>
      </c>
      <c r="C32" s="261">
        <v>156500</v>
      </c>
      <c r="D32" s="261">
        <v>156900</v>
      </c>
      <c r="E32" s="261">
        <v>164700</v>
      </c>
      <c r="F32" s="261">
        <v>165200</v>
      </c>
      <c r="G32" s="67"/>
    </row>
    <row r="33" spans="1:7" ht="16.5">
      <c r="A33" s="30" t="s">
        <v>375</v>
      </c>
      <c r="B33" s="15" t="s">
        <v>373</v>
      </c>
      <c r="C33" s="261"/>
      <c r="D33" s="261"/>
      <c r="E33" s="261"/>
      <c r="F33" s="261"/>
      <c r="G33" s="67"/>
    </row>
    <row r="34" spans="1:7" ht="16.5">
      <c r="A34" s="30" t="s">
        <v>376</v>
      </c>
      <c r="B34" s="15" t="s">
        <v>373</v>
      </c>
      <c r="C34" s="261"/>
      <c r="D34" s="261"/>
      <c r="E34" s="261"/>
      <c r="F34" s="261"/>
      <c r="G34" s="67"/>
    </row>
    <row r="35" spans="1:7" ht="16.5">
      <c r="A35" s="30" t="s">
        <v>377</v>
      </c>
      <c r="B35" s="15" t="s">
        <v>373</v>
      </c>
      <c r="C35" s="261">
        <v>64400</v>
      </c>
      <c r="D35" s="261">
        <v>3900</v>
      </c>
      <c r="E35" s="261">
        <v>4000</v>
      </c>
      <c r="F35" s="261">
        <v>3900</v>
      </c>
      <c r="G35" s="67"/>
    </row>
    <row r="36" spans="1:7" ht="16.5">
      <c r="A36" s="30" t="s">
        <v>378</v>
      </c>
      <c r="B36" s="15" t="s">
        <v>373</v>
      </c>
      <c r="C36" s="261"/>
      <c r="D36" s="261"/>
      <c r="E36" s="261"/>
      <c r="F36" s="261"/>
      <c r="G36" s="67"/>
    </row>
    <row r="37" spans="1:7" ht="33">
      <c r="A37" s="30" t="s">
        <v>379</v>
      </c>
      <c r="B37" s="15" t="s">
        <v>380</v>
      </c>
      <c r="C37" s="261">
        <v>4941.3</v>
      </c>
      <c r="D37" s="261">
        <v>1573.5</v>
      </c>
      <c r="E37" s="261">
        <v>1652.2</v>
      </c>
      <c r="F37" s="261">
        <v>1627.5</v>
      </c>
      <c r="G37" s="67"/>
    </row>
  </sheetData>
  <sheetProtection/>
  <mergeCells count="7">
    <mergeCell ref="A5:A6"/>
    <mergeCell ref="B5:B6"/>
    <mergeCell ref="C5:F5"/>
    <mergeCell ref="A1:F1"/>
    <mergeCell ref="A2:F2"/>
    <mergeCell ref="A3:F3"/>
    <mergeCell ref="A4:F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5"/>
  </sheetPr>
  <dimension ref="A1:G26"/>
  <sheetViews>
    <sheetView view="pageBreakPreview" zoomScaleSheetLayoutView="100" zoomScalePageLayoutView="0" workbookViewId="0" topLeftCell="A1">
      <selection activeCell="M9" sqref="M9"/>
    </sheetView>
  </sheetViews>
  <sheetFormatPr defaultColWidth="9.00390625" defaultRowHeight="12.75"/>
  <cols>
    <col min="1" max="1" width="52.00390625" style="0" customWidth="1"/>
    <col min="2" max="2" width="16.00390625" style="0" customWidth="1"/>
    <col min="3" max="3" width="11.75390625" style="53" customWidth="1"/>
    <col min="4" max="4" width="11.125" style="0" customWidth="1"/>
    <col min="5" max="5" width="10.75390625" style="0" customWidth="1"/>
    <col min="6" max="6" width="12.00390625" style="0" customWidth="1"/>
    <col min="7" max="7" width="10.75390625" style="0" customWidth="1"/>
    <col min="8" max="8" width="0.2421875" style="0" customWidth="1"/>
  </cols>
  <sheetData>
    <row r="1" spans="1:7" ht="16.5">
      <c r="A1" s="284" t="s">
        <v>392</v>
      </c>
      <c r="B1" s="358"/>
      <c r="C1" s="358"/>
      <c r="D1" s="358"/>
      <c r="E1" s="358"/>
      <c r="F1" s="358"/>
      <c r="G1" s="358"/>
    </row>
    <row r="2" spans="1:7" ht="28.5" customHeight="1" thickBot="1">
      <c r="A2" s="394" t="s">
        <v>109</v>
      </c>
      <c r="B2" s="405"/>
      <c r="C2" s="405"/>
      <c r="D2" s="405"/>
      <c r="E2" s="405"/>
      <c r="F2" s="405"/>
      <c r="G2" s="405"/>
    </row>
    <row r="3" spans="1:7" ht="16.5">
      <c r="A3" s="270" t="s">
        <v>592</v>
      </c>
      <c r="B3" s="300" t="s">
        <v>598</v>
      </c>
      <c r="C3" s="300" t="s">
        <v>560</v>
      </c>
      <c r="D3" s="300"/>
      <c r="E3" s="300"/>
      <c r="F3" s="300"/>
      <c r="G3" s="304"/>
    </row>
    <row r="4" spans="1:7" ht="16.5">
      <c r="A4" s="360"/>
      <c r="B4" s="320"/>
      <c r="C4" s="209">
        <v>2011</v>
      </c>
      <c r="D4" s="209">
        <v>2012</v>
      </c>
      <c r="E4" s="209">
        <v>2013</v>
      </c>
      <c r="F4" s="209">
        <v>2014</v>
      </c>
      <c r="G4" s="257">
        <v>2015</v>
      </c>
    </row>
    <row r="5" spans="1:7" ht="16.5">
      <c r="A5" s="169">
        <v>1</v>
      </c>
      <c r="B5" s="128">
        <v>2</v>
      </c>
      <c r="C5" s="230">
        <v>3</v>
      </c>
      <c r="D5" s="230">
        <v>4</v>
      </c>
      <c r="E5" s="230">
        <v>5</v>
      </c>
      <c r="F5" s="230">
        <v>6</v>
      </c>
      <c r="G5" s="258">
        <v>7</v>
      </c>
    </row>
    <row r="6" spans="1:7" ht="49.5">
      <c r="A6" s="30" t="s">
        <v>393</v>
      </c>
      <c r="B6" s="170" t="s">
        <v>729</v>
      </c>
      <c r="C6" s="261">
        <v>1</v>
      </c>
      <c r="D6" s="261">
        <v>1</v>
      </c>
      <c r="E6" s="261">
        <v>1</v>
      </c>
      <c r="F6" s="261">
        <v>1</v>
      </c>
      <c r="G6" s="261">
        <v>1</v>
      </c>
    </row>
    <row r="7" spans="1:7" ht="33">
      <c r="A7" s="30" t="s">
        <v>381</v>
      </c>
      <c r="B7" s="15" t="s">
        <v>698</v>
      </c>
      <c r="C7" s="261">
        <v>21</v>
      </c>
      <c r="D7" s="261">
        <v>21</v>
      </c>
      <c r="E7" s="261">
        <v>21</v>
      </c>
      <c r="F7" s="261">
        <v>21</v>
      </c>
      <c r="G7" s="261">
        <v>21</v>
      </c>
    </row>
    <row r="8" spans="1:7" ht="16.5">
      <c r="A8" s="30" t="s">
        <v>382</v>
      </c>
      <c r="B8" s="15" t="s">
        <v>698</v>
      </c>
      <c r="C8" s="261">
        <v>2</v>
      </c>
      <c r="D8" s="261">
        <v>1</v>
      </c>
      <c r="E8" s="261">
        <v>1</v>
      </c>
      <c r="F8" s="261">
        <v>1</v>
      </c>
      <c r="G8" s="261">
        <v>1</v>
      </c>
    </row>
    <row r="9" spans="1:7" ht="33">
      <c r="A9" s="30" t="s">
        <v>383</v>
      </c>
      <c r="B9" s="15" t="s">
        <v>599</v>
      </c>
      <c r="C9" s="261">
        <v>6049</v>
      </c>
      <c r="D9" s="261">
        <v>6010</v>
      </c>
      <c r="E9" s="261">
        <v>6010</v>
      </c>
      <c r="F9" s="261">
        <v>6010</v>
      </c>
      <c r="G9" s="261">
        <v>6010</v>
      </c>
    </row>
    <row r="10" spans="1:7" ht="16.5">
      <c r="A10" s="30" t="s">
        <v>382</v>
      </c>
      <c r="B10" s="15" t="s">
        <v>599</v>
      </c>
      <c r="C10" s="261">
        <v>1170</v>
      </c>
      <c r="D10" s="261">
        <v>64</v>
      </c>
      <c r="E10" s="261">
        <v>64</v>
      </c>
      <c r="F10" s="261">
        <v>64</v>
      </c>
      <c r="G10" s="261">
        <v>64</v>
      </c>
    </row>
    <row r="11" spans="1:7" ht="39" customHeight="1">
      <c r="A11" s="30" t="s">
        <v>384</v>
      </c>
      <c r="B11" s="170" t="s">
        <v>385</v>
      </c>
      <c r="C11" s="261">
        <v>5</v>
      </c>
      <c r="D11" s="261">
        <v>4</v>
      </c>
      <c r="E11" s="261">
        <v>3.5</v>
      </c>
      <c r="F11" s="261">
        <v>3.5</v>
      </c>
      <c r="G11" s="261">
        <v>3.5</v>
      </c>
    </row>
    <row r="12" spans="1:7" ht="33">
      <c r="A12" s="30" t="s">
        <v>386</v>
      </c>
      <c r="B12" s="170" t="s">
        <v>658</v>
      </c>
      <c r="C12" s="261">
        <v>20.6</v>
      </c>
      <c r="D12" s="261">
        <v>16.4</v>
      </c>
      <c r="E12" s="261">
        <v>14.5</v>
      </c>
      <c r="F12" s="261">
        <v>14.5</v>
      </c>
      <c r="G12" s="261">
        <v>14.5</v>
      </c>
    </row>
    <row r="13" spans="1:7" ht="16.5">
      <c r="A13" s="30" t="s">
        <v>387</v>
      </c>
      <c r="B13" s="170" t="s">
        <v>385</v>
      </c>
      <c r="C13" s="261">
        <v>4.4</v>
      </c>
      <c r="D13" s="261">
        <v>3.4</v>
      </c>
      <c r="E13" s="261">
        <v>3.33</v>
      </c>
      <c r="F13" s="261">
        <v>3.33</v>
      </c>
      <c r="G13" s="261">
        <v>2.5</v>
      </c>
    </row>
    <row r="14" spans="1:7" ht="36" customHeight="1">
      <c r="A14" s="30" t="s">
        <v>388</v>
      </c>
      <c r="B14" s="170" t="s">
        <v>658</v>
      </c>
      <c r="C14" s="261">
        <v>18.1</v>
      </c>
      <c r="D14" s="261">
        <v>13.8</v>
      </c>
      <c r="E14" s="261">
        <v>13.8</v>
      </c>
      <c r="F14" s="261">
        <v>13.8</v>
      </c>
      <c r="G14" s="261">
        <v>10.4</v>
      </c>
    </row>
    <row r="15" spans="1:7" ht="16.5">
      <c r="A15" s="30" t="s">
        <v>600</v>
      </c>
      <c r="B15" s="170" t="s">
        <v>698</v>
      </c>
      <c r="C15" s="261">
        <v>51</v>
      </c>
      <c r="D15" s="261">
        <v>51</v>
      </c>
      <c r="E15" s="261">
        <v>51</v>
      </c>
      <c r="F15" s="261">
        <v>51</v>
      </c>
      <c r="G15" s="261">
        <v>51</v>
      </c>
    </row>
    <row r="16" spans="1:7" ht="33">
      <c r="A16" s="30" t="s">
        <v>394</v>
      </c>
      <c r="B16" s="170" t="s">
        <v>389</v>
      </c>
      <c r="C16" s="261">
        <v>24</v>
      </c>
      <c r="D16" s="261">
        <v>23</v>
      </c>
      <c r="E16" s="261">
        <v>1</v>
      </c>
      <c r="F16" s="261">
        <v>1</v>
      </c>
      <c r="G16" s="261">
        <v>1</v>
      </c>
    </row>
    <row r="17" spans="1:7" ht="16.5">
      <c r="A17" s="30" t="s">
        <v>726</v>
      </c>
      <c r="B17" s="170"/>
      <c r="C17" s="261"/>
      <c r="D17" s="261"/>
      <c r="E17" s="261"/>
      <c r="F17" s="261"/>
      <c r="G17" s="261"/>
    </row>
    <row r="18" spans="1:7" ht="16.5">
      <c r="A18" s="30" t="s">
        <v>390</v>
      </c>
      <c r="B18" s="170" t="s">
        <v>389</v>
      </c>
      <c r="C18" s="261">
        <v>22</v>
      </c>
      <c r="D18" s="261">
        <v>22</v>
      </c>
      <c r="E18" s="261">
        <v>1</v>
      </c>
      <c r="F18" s="261">
        <v>1</v>
      </c>
      <c r="G18" s="261">
        <v>1</v>
      </c>
    </row>
    <row r="19" spans="1:7" ht="24" customHeight="1">
      <c r="A19" s="30" t="s">
        <v>421</v>
      </c>
      <c r="B19" s="170" t="s">
        <v>729</v>
      </c>
      <c r="C19" s="261">
        <v>3238</v>
      </c>
      <c r="D19" s="261">
        <v>3238</v>
      </c>
      <c r="E19" s="261">
        <v>3238</v>
      </c>
      <c r="F19" s="261">
        <v>3238</v>
      </c>
      <c r="G19" s="261">
        <v>3238</v>
      </c>
    </row>
    <row r="20" spans="1:7" ht="16.5">
      <c r="A20" s="171" t="s">
        <v>391</v>
      </c>
      <c r="B20" s="170" t="s">
        <v>658</v>
      </c>
      <c r="C20" s="261">
        <v>100</v>
      </c>
      <c r="D20" s="261">
        <v>100</v>
      </c>
      <c r="E20" s="261">
        <v>100</v>
      </c>
      <c r="F20" s="261">
        <v>100</v>
      </c>
      <c r="G20" s="261">
        <v>100</v>
      </c>
    </row>
    <row r="21" spans="1:7" ht="16.5">
      <c r="A21" s="172"/>
      <c r="B21" s="172"/>
      <c r="C21" s="172"/>
      <c r="D21" s="172"/>
      <c r="E21" s="172"/>
      <c r="F21" s="172"/>
      <c r="G21" s="172"/>
    </row>
    <row r="22" spans="1:7" ht="16.5">
      <c r="A22" s="172"/>
      <c r="B22" s="172"/>
      <c r="C22" s="172"/>
      <c r="D22" s="172"/>
      <c r="E22" s="172"/>
      <c r="F22" s="172"/>
      <c r="G22" s="172"/>
    </row>
    <row r="23" spans="1:7" ht="16.5">
      <c r="A23" s="172"/>
      <c r="B23" s="172"/>
      <c r="C23" s="172"/>
      <c r="D23" s="172"/>
      <c r="E23" s="172"/>
      <c r="F23" s="172"/>
      <c r="G23" s="172"/>
    </row>
    <row r="24" spans="1:7" ht="16.5">
      <c r="A24" s="172"/>
      <c r="B24" s="172"/>
      <c r="C24" s="172"/>
      <c r="D24" s="172"/>
      <c r="E24" s="172"/>
      <c r="F24" s="172"/>
      <c r="G24" s="172"/>
    </row>
    <row r="25" spans="1:7" ht="16.5">
      <c r="A25" s="172"/>
      <c r="B25" s="172"/>
      <c r="C25" s="172"/>
      <c r="D25" s="172"/>
      <c r="E25" s="172"/>
      <c r="F25" s="172"/>
      <c r="G25" s="172"/>
    </row>
    <row r="26" spans="1:7" ht="16.5">
      <c r="A26" s="172"/>
      <c r="B26" s="172"/>
      <c r="C26" s="172"/>
      <c r="D26" s="172"/>
      <c r="E26" s="172"/>
      <c r="F26" s="172"/>
      <c r="G26" s="172"/>
    </row>
  </sheetData>
  <sheetProtection/>
  <mergeCells count="5">
    <mergeCell ref="A3:A4"/>
    <mergeCell ref="B3:B4"/>
    <mergeCell ref="A1:G1"/>
    <mergeCell ref="A2:G2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43.75390625" style="0" customWidth="1"/>
    <col min="2" max="2" width="22.25390625" style="0" customWidth="1"/>
    <col min="3" max="3" width="14.875" style="0" customWidth="1"/>
    <col min="4" max="4" width="13.75390625" style="0" customWidth="1"/>
    <col min="5" max="5" width="15.125" style="0" customWidth="1"/>
    <col min="6" max="6" width="13.75390625" style="0" customWidth="1"/>
  </cols>
  <sheetData>
    <row r="1" spans="1:6" ht="16.5">
      <c r="A1" s="277" t="s">
        <v>395</v>
      </c>
      <c r="B1" s="262"/>
      <c r="C1" s="262"/>
      <c r="D1" s="262"/>
      <c r="E1" s="262"/>
      <c r="F1" s="262"/>
    </row>
    <row r="2" spans="1:6" ht="30.75" customHeight="1" thickBot="1">
      <c r="A2" s="394" t="s">
        <v>113</v>
      </c>
      <c r="B2" s="367"/>
      <c r="C2" s="367"/>
      <c r="D2" s="367"/>
      <c r="E2" s="367"/>
      <c r="F2" s="367"/>
    </row>
    <row r="3" spans="1:6" ht="16.5">
      <c r="A3" s="298" t="s">
        <v>592</v>
      </c>
      <c r="B3" s="300" t="s">
        <v>598</v>
      </c>
      <c r="C3" s="300" t="s">
        <v>560</v>
      </c>
      <c r="D3" s="300"/>
      <c r="E3" s="300"/>
      <c r="F3" s="304"/>
    </row>
    <row r="4" spans="1:6" ht="16.5">
      <c r="A4" s="299"/>
      <c r="B4" s="301"/>
      <c r="C4" s="23"/>
      <c r="D4" s="23"/>
      <c r="E4" s="23"/>
      <c r="F4" s="58"/>
    </row>
    <row r="5" spans="1:6" ht="17.25" thickBot="1">
      <c r="A5" s="64">
        <v>1</v>
      </c>
      <c r="B5" s="47">
        <v>2</v>
      </c>
      <c r="C5" s="47">
        <v>3</v>
      </c>
      <c r="D5" s="47">
        <v>4</v>
      </c>
      <c r="E5" s="47">
        <v>5</v>
      </c>
      <c r="F5" s="65">
        <v>6</v>
      </c>
    </row>
    <row r="6" spans="1:6" ht="22.5" customHeight="1">
      <c r="A6" s="46" t="s">
        <v>110</v>
      </c>
      <c r="B6" s="49" t="s">
        <v>649</v>
      </c>
      <c r="C6" s="46"/>
      <c r="D6" s="46"/>
      <c r="E6" s="46"/>
      <c r="F6" s="46"/>
    </row>
    <row r="7" spans="1:6" ht="21" customHeight="1">
      <c r="A7" s="44" t="s">
        <v>111</v>
      </c>
      <c r="B7" s="43" t="s">
        <v>112</v>
      </c>
      <c r="C7" s="44"/>
      <c r="D7" s="44"/>
      <c r="E7" s="44"/>
      <c r="F7" s="44"/>
    </row>
    <row r="8" spans="1:6" ht="16.5">
      <c r="A8" s="5"/>
      <c r="C8" s="6"/>
      <c r="D8" s="6"/>
      <c r="E8" s="6"/>
      <c r="F8" s="6"/>
    </row>
  </sheetData>
  <sheetProtection/>
  <mergeCells count="5">
    <mergeCell ref="A3:A4"/>
    <mergeCell ref="B3:B4"/>
    <mergeCell ref="A1:F1"/>
    <mergeCell ref="A2:F2"/>
    <mergeCell ref="C3:F3"/>
  </mergeCells>
  <printOptions horizontalCentered="1"/>
  <pageMargins left="0.5905511811023623" right="0.5905511811023623" top="0.98425196850393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D95" sqref="D95"/>
      <selection pane="bottomLeft" activeCell="A10" sqref="A10"/>
    </sheetView>
  </sheetViews>
  <sheetFormatPr defaultColWidth="9.00390625" defaultRowHeight="12.75"/>
  <cols>
    <col min="1" max="1" width="65.375" style="0" customWidth="1"/>
    <col min="2" max="2" width="16.375" style="0" customWidth="1"/>
    <col min="4" max="5" width="9.625" style="0" bestFit="1" customWidth="1"/>
  </cols>
  <sheetData>
    <row r="1" spans="1:7" ht="16.5">
      <c r="A1" s="277" t="s">
        <v>105</v>
      </c>
      <c r="B1" s="262"/>
      <c r="C1" s="262"/>
      <c r="D1" s="262"/>
      <c r="E1" s="262"/>
      <c r="F1" s="262"/>
      <c r="G1" s="262"/>
    </row>
    <row r="2" spans="1:7" ht="27" customHeight="1" thickBot="1">
      <c r="A2" s="302" t="s">
        <v>428</v>
      </c>
      <c r="B2" s="303"/>
      <c r="C2" s="303"/>
      <c r="D2" s="303"/>
      <c r="E2" s="303"/>
      <c r="F2" s="303"/>
      <c r="G2" s="303"/>
    </row>
    <row r="3" spans="1:7" ht="16.5">
      <c r="A3" s="270" t="s">
        <v>592</v>
      </c>
      <c r="B3" s="308" t="s">
        <v>598</v>
      </c>
      <c r="C3" s="300" t="s">
        <v>560</v>
      </c>
      <c r="D3" s="300"/>
      <c r="E3" s="300"/>
      <c r="F3" s="300"/>
      <c r="G3" s="304"/>
    </row>
    <row r="4" spans="1:7" ht="15" customHeight="1">
      <c r="A4" s="360"/>
      <c r="B4" s="324"/>
      <c r="C4" s="23"/>
      <c r="D4" s="23"/>
      <c r="E4" s="23"/>
      <c r="F4" s="23"/>
      <c r="G4" s="58"/>
    </row>
    <row r="5" spans="1:7" ht="18" customHeight="1" thickBot="1">
      <c r="A5" s="64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65">
        <v>7</v>
      </c>
    </row>
    <row r="6" spans="1:7" ht="16.5">
      <c r="A6" s="87" t="s">
        <v>114</v>
      </c>
      <c r="B6" s="49" t="s">
        <v>712</v>
      </c>
      <c r="C6" s="114"/>
      <c r="D6" s="178"/>
      <c r="E6" s="178"/>
      <c r="F6" s="178"/>
      <c r="G6" s="178"/>
    </row>
    <row r="7" spans="1:7" ht="16.5">
      <c r="A7" s="44" t="s">
        <v>115</v>
      </c>
      <c r="B7" s="43"/>
      <c r="C7" s="179"/>
      <c r="D7" s="179"/>
      <c r="E7" s="179"/>
      <c r="F7" s="179"/>
      <c r="G7" s="179"/>
    </row>
    <row r="8" spans="1:7" ht="15" customHeight="1">
      <c r="A8" s="145" t="s">
        <v>126</v>
      </c>
      <c r="B8" s="43" t="s">
        <v>776</v>
      </c>
      <c r="C8" s="179"/>
      <c r="D8" s="179"/>
      <c r="E8" s="179"/>
      <c r="F8" s="179"/>
      <c r="G8" s="179"/>
    </row>
    <row r="9" spans="1:7" ht="16.5">
      <c r="A9" s="145" t="s">
        <v>127</v>
      </c>
      <c r="B9" s="43" t="s">
        <v>776</v>
      </c>
      <c r="C9" s="179"/>
      <c r="D9" s="179"/>
      <c r="E9" s="179"/>
      <c r="F9" s="179"/>
      <c r="G9" s="179"/>
    </row>
    <row r="10" spans="1:7" ht="30.75" customHeight="1">
      <c r="A10" s="145" t="s">
        <v>141</v>
      </c>
      <c r="B10" s="43" t="s">
        <v>776</v>
      </c>
      <c r="C10" s="179"/>
      <c r="D10" s="179"/>
      <c r="E10" s="179"/>
      <c r="F10" s="179"/>
      <c r="G10" s="179"/>
    </row>
    <row r="11" spans="1:7" ht="16.5">
      <c r="A11" s="145" t="s">
        <v>142</v>
      </c>
      <c r="B11" s="43" t="s">
        <v>776</v>
      </c>
      <c r="C11" s="179"/>
      <c r="D11" s="179"/>
      <c r="E11" s="179"/>
      <c r="F11" s="179"/>
      <c r="G11" s="179"/>
    </row>
    <row r="12" spans="1:7" ht="16.5">
      <c r="A12" s="44" t="s">
        <v>117</v>
      </c>
      <c r="B12" s="43"/>
      <c r="C12" s="179"/>
      <c r="D12" s="179"/>
      <c r="E12" s="179"/>
      <c r="F12" s="179"/>
      <c r="G12" s="179"/>
    </row>
    <row r="13" spans="1:7" ht="16.5">
      <c r="A13" s="44" t="s">
        <v>799</v>
      </c>
      <c r="B13" s="43"/>
      <c r="C13" s="179"/>
      <c r="D13" s="179"/>
      <c r="E13" s="179"/>
      <c r="F13" s="179"/>
      <c r="G13" s="179"/>
    </row>
    <row r="14" spans="1:7" ht="16.5">
      <c r="A14" s="44" t="s">
        <v>118</v>
      </c>
      <c r="B14" s="43"/>
      <c r="C14" s="179"/>
      <c r="D14" s="179"/>
      <c r="E14" s="179"/>
      <c r="F14" s="179"/>
      <c r="G14" s="179"/>
    </row>
    <row r="15" spans="1:7" ht="16.5">
      <c r="A15" s="145" t="s">
        <v>143</v>
      </c>
      <c r="B15" s="43" t="s">
        <v>776</v>
      </c>
      <c r="C15" s="179"/>
      <c r="D15" s="179"/>
      <c r="E15" s="179"/>
      <c r="F15" s="179"/>
      <c r="G15" s="179"/>
    </row>
    <row r="16" spans="1:7" ht="16.5">
      <c r="A16" s="145" t="s">
        <v>144</v>
      </c>
      <c r="B16" s="43" t="s">
        <v>776</v>
      </c>
      <c r="C16" s="179"/>
      <c r="D16" s="179"/>
      <c r="E16" s="179"/>
      <c r="F16" s="179"/>
      <c r="G16" s="179"/>
    </row>
    <row r="17" spans="1:7" ht="16.5">
      <c r="A17" s="145" t="s">
        <v>145</v>
      </c>
      <c r="B17" s="43" t="s">
        <v>776</v>
      </c>
      <c r="C17" s="179"/>
      <c r="D17" s="179"/>
      <c r="E17" s="179"/>
      <c r="F17" s="179"/>
      <c r="G17" s="179"/>
    </row>
    <row r="18" spans="1:7" ht="16.5">
      <c r="A18" s="24" t="s">
        <v>119</v>
      </c>
      <c r="B18" s="43" t="s">
        <v>712</v>
      </c>
      <c r="C18" s="179"/>
      <c r="D18" s="179"/>
      <c r="E18" s="179"/>
      <c r="F18" s="179"/>
      <c r="G18" s="179"/>
    </row>
    <row r="19" spans="1:7" ht="16.5">
      <c r="A19" s="44" t="s">
        <v>726</v>
      </c>
      <c r="B19" s="43"/>
      <c r="C19" s="179"/>
      <c r="D19" s="179"/>
      <c r="E19" s="179"/>
      <c r="F19" s="179"/>
      <c r="G19" s="179"/>
    </row>
    <row r="20" spans="1:7" ht="16.5">
      <c r="A20" s="145" t="s">
        <v>146</v>
      </c>
      <c r="B20" s="43" t="s">
        <v>776</v>
      </c>
      <c r="C20" s="179"/>
      <c r="D20" s="179"/>
      <c r="E20" s="179"/>
      <c r="F20" s="179"/>
      <c r="G20" s="179"/>
    </row>
    <row r="21" spans="1:7" ht="16.5">
      <c r="A21" s="44" t="s">
        <v>120</v>
      </c>
      <c r="B21" s="43"/>
      <c r="C21" s="179"/>
      <c r="D21" s="179"/>
      <c r="E21" s="179"/>
      <c r="F21" s="179"/>
      <c r="G21" s="179"/>
    </row>
    <row r="22" spans="1:7" ht="16.5">
      <c r="A22" s="44" t="s">
        <v>121</v>
      </c>
      <c r="B22" s="43" t="s">
        <v>776</v>
      </c>
      <c r="C22" s="179"/>
      <c r="D22" s="180"/>
      <c r="E22" s="180"/>
      <c r="F22" s="179"/>
      <c r="G22" s="179"/>
    </row>
    <row r="23" spans="1:7" ht="16.5">
      <c r="A23" s="44" t="s">
        <v>122</v>
      </c>
      <c r="B23" s="43" t="s">
        <v>776</v>
      </c>
      <c r="C23" s="179"/>
      <c r="D23" s="179"/>
      <c r="E23" s="181"/>
      <c r="F23" s="179"/>
      <c r="G23" s="179"/>
    </row>
    <row r="24" spans="1:7" ht="16.5">
      <c r="A24" s="182" t="s">
        <v>802</v>
      </c>
      <c r="B24" s="43" t="s">
        <v>776</v>
      </c>
      <c r="C24" s="179"/>
      <c r="D24" s="179"/>
      <c r="E24" s="179"/>
      <c r="F24" s="179"/>
      <c r="G24" s="179"/>
    </row>
    <row r="25" spans="1:7" ht="16.5">
      <c r="A25" s="183" t="s">
        <v>147</v>
      </c>
      <c r="B25" s="43" t="s">
        <v>776</v>
      </c>
      <c r="C25" s="179"/>
      <c r="D25" s="179"/>
      <c r="E25" s="184"/>
      <c r="F25" s="179"/>
      <c r="G25" s="179"/>
    </row>
    <row r="26" spans="1:7" ht="16.5">
      <c r="A26" s="145" t="s">
        <v>148</v>
      </c>
      <c r="B26" s="43" t="s">
        <v>776</v>
      </c>
      <c r="C26" s="179"/>
      <c r="D26" s="179"/>
      <c r="E26" s="179"/>
      <c r="F26" s="179"/>
      <c r="G26" s="179"/>
    </row>
    <row r="27" spans="1:7" ht="16.5">
      <c r="A27" s="145" t="s">
        <v>149</v>
      </c>
      <c r="B27" s="43"/>
      <c r="C27" s="179"/>
      <c r="D27" s="179"/>
      <c r="E27" s="179"/>
      <c r="F27" s="179"/>
      <c r="G27" s="179"/>
    </row>
    <row r="28" spans="1:7" ht="16.5">
      <c r="A28" s="44" t="s">
        <v>123</v>
      </c>
      <c r="B28" s="43" t="s">
        <v>776</v>
      </c>
      <c r="C28" s="179"/>
      <c r="D28" s="179"/>
      <c r="E28" s="179"/>
      <c r="F28" s="179"/>
      <c r="G28" s="179"/>
    </row>
    <row r="29" spans="1:7" ht="16.5">
      <c r="A29" s="44" t="s">
        <v>124</v>
      </c>
      <c r="B29" s="43" t="s">
        <v>730</v>
      </c>
      <c r="C29" s="179"/>
      <c r="D29" s="179"/>
      <c r="E29" s="179"/>
      <c r="F29" s="179"/>
      <c r="G29" s="179"/>
    </row>
    <row r="30" spans="1:7" ht="16.5">
      <c r="A30" s="44" t="s">
        <v>125</v>
      </c>
      <c r="B30" s="43" t="s">
        <v>776</v>
      </c>
      <c r="C30" s="179"/>
      <c r="D30" s="179"/>
      <c r="E30" s="179"/>
      <c r="F30" s="179"/>
      <c r="G30" s="179"/>
    </row>
    <row r="31" spans="1:7" ht="33">
      <c r="A31" s="44" t="s">
        <v>801</v>
      </c>
      <c r="B31" s="43" t="s">
        <v>776</v>
      </c>
      <c r="C31" s="179"/>
      <c r="D31" s="179"/>
      <c r="E31" s="179"/>
      <c r="F31" s="179"/>
      <c r="G31" s="179"/>
    </row>
    <row r="32" spans="1:7" ht="16.5">
      <c r="A32" s="185"/>
      <c r="B32" s="185"/>
      <c r="C32" s="185"/>
      <c r="D32" s="185"/>
      <c r="E32" s="185"/>
      <c r="F32" s="185"/>
      <c r="G32" s="185"/>
    </row>
    <row r="33" spans="1:7" ht="16.5">
      <c r="A33" s="186" t="s">
        <v>150</v>
      </c>
      <c r="B33" s="113"/>
      <c r="C33" s="113"/>
      <c r="D33" s="113"/>
      <c r="E33" s="113"/>
      <c r="F33" s="113"/>
      <c r="G33" s="113"/>
    </row>
    <row r="34" spans="1:7" ht="48" customHeight="1">
      <c r="A34" s="406" t="s">
        <v>800</v>
      </c>
      <c r="B34" s="407"/>
      <c r="C34" s="407"/>
      <c r="D34" s="407"/>
      <c r="E34" s="407"/>
      <c r="F34" s="407"/>
      <c r="G34" s="407"/>
    </row>
  </sheetData>
  <sheetProtection/>
  <mergeCells count="6">
    <mergeCell ref="A3:A4"/>
    <mergeCell ref="B3:B4"/>
    <mergeCell ref="A34:G34"/>
    <mergeCell ref="A1:G1"/>
    <mergeCell ref="A2:G2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">
      <pane ySplit="6" topLeftCell="A7" activePane="bottomLeft" state="frozen"/>
      <selection pane="topLeft" activeCell="D95" sqref="D95"/>
      <selection pane="bottomLeft" activeCell="N10" sqref="N10"/>
    </sheetView>
  </sheetViews>
  <sheetFormatPr defaultColWidth="9.00390625" defaultRowHeight="12.75"/>
  <cols>
    <col min="1" max="1" width="42.25390625" style="0" customWidth="1"/>
    <col min="2" max="2" width="12.75390625" style="0" customWidth="1"/>
    <col min="3" max="5" width="9.25390625" style="0" bestFit="1" customWidth="1"/>
    <col min="6" max="6" width="9.625" style="0" bestFit="1" customWidth="1"/>
    <col min="7" max="7" width="14.00390625" style="0" customWidth="1"/>
    <col min="8" max="8" width="12.875" style="0" customWidth="1"/>
    <col min="9" max="9" width="13.375" style="0" customWidth="1"/>
  </cols>
  <sheetData>
    <row r="1" spans="1:9" ht="16.5">
      <c r="A1" s="277" t="s">
        <v>441</v>
      </c>
      <c r="B1" s="262"/>
      <c r="C1" s="262"/>
      <c r="D1" s="262"/>
      <c r="E1" s="262"/>
      <c r="F1" s="262"/>
      <c r="G1" s="262"/>
      <c r="H1" s="262"/>
      <c r="I1" s="262"/>
    </row>
    <row r="2" spans="1:9" ht="16.5">
      <c r="A2" s="408" t="s">
        <v>442</v>
      </c>
      <c r="B2" s="390"/>
      <c r="C2" s="390"/>
      <c r="D2" s="390"/>
      <c r="E2" s="390"/>
      <c r="F2" s="390"/>
      <c r="G2" s="390"/>
      <c r="H2" s="390"/>
      <c r="I2" s="390"/>
    </row>
    <row r="3" spans="1:9" ht="21.75" customHeight="1" thickBot="1">
      <c r="A3" s="322" t="s">
        <v>443</v>
      </c>
      <c r="B3" s="326"/>
      <c r="C3" s="326"/>
      <c r="D3" s="326"/>
      <c r="E3" s="326"/>
      <c r="F3" s="326"/>
      <c r="G3" s="326"/>
      <c r="H3" s="326"/>
      <c r="I3" s="326"/>
    </row>
    <row r="4" spans="1:9" ht="36" customHeight="1">
      <c r="A4" s="270" t="s">
        <v>592</v>
      </c>
      <c r="B4" s="308" t="s">
        <v>598</v>
      </c>
      <c r="C4" s="308" t="s">
        <v>560</v>
      </c>
      <c r="D4" s="411"/>
      <c r="E4" s="411"/>
      <c r="F4" s="411"/>
      <c r="G4" s="308" t="s">
        <v>429</v>
      </c>
      <c r="H4" s="411"/>
      <c r="I4" s="412"/>
    </row>
    <row r="5" spans="1:9" ht="16.5">
      <c r="A5" s="307"/>
      <c r="B5" s="309"/>
      <c r="C5" s="209">
        <v>2012</v>
      </c>
      <c r="D5" s="209">
        <v>2013</v>
      </c>
      <c r="E5" s="237">
        <v>2014</v>
      </c>
      <c r="F5" s="237">
        <v>2015</v>
      </c>
      <c r="G5" s="88" t="s">
        <v>901</v>
      </c>
      <c r="H5" s="88" t="s">
        <v>909</v>
      </c>
      <c r="I5" s="93" t="s">
        <v>915</v>
      </c>
    </row>
    <row r="6" spans="1:9" ht="17.25" thickBot="1">
      <c r="A6" s="64">
        <v>1</v>
      </c>
      <c r="B6" s="47">
        <v>2</v>
      </c>
      <c r="C6" s="229">
        <v>3</v>
      </c>
      <c r="D6" s="229">
        <v>4</v>
      </c>
      <c r="E6" s="229">
        <v>5</v>
      </c>
      <c r="F6" s="229">
        <v>6</v>
      </c>
      <c r="G6" s="47">
        <v>7</v>
      </c>
      <c r="H6" s="47">
        <v>8</v>
      </c>
      <c r="I6" s="65">
        <v>9</v>
      </c>
    </row>
    <row r="7" spans="1:9" ht="36" customHeight="1">
      <c r="A7" s="46" t="s">
        <v>803</v>
      </c>
      <c r="B7" s="49" t="s">
        <v>709</v>
      </c>
      <c r="C7" s="466">
        <v>506500</v>
      </c>
      <c r="D7" s="466">
        <v>784800</v>
      </c>
      <c r="E7" s="466">
        <v>913450</v>
      </c>
      <c r="F7" s="466">
        <v>1066870</v>
      </c>
      <c r="G7" s="467">
        <f>506500/416510*100</f>
        <v>121.60572375213081</v>
      </c>
      <c r="H7" s="467">
        <f>E7/D7*100</f>
        <v>116.3927115188583</v>
      </c>
      <c r="I7" s="465">
        <f>F7/E7*100</f>
        <v>116.79566478734469</v>
      </c>
    </row>
    <row r="8" spans="1:9" ht="18.75" customHeight="1">
      <c r="A8" s="44" t="s">
        <v>777</v>
      </c>
      <c r="B8" s="49" t="s">
        <v>709</v>
      </c>
      <c r="C8" s="468"/>
      <c r="D8" s="468"/>
      <c r="E8" s="468"/>
      <c r="F8" s="468"/>
      <c r="G8" s="469"/>
      <c r="H8" s="467"/>
      <c r="I8" s="465" t="e">
        <f aca="true" t="shared" si="0" ref="I8:I30">F8/E8*100</f>
        <v>#DIV/0!</v>
      </c>
    </row>
    <row r="9" spans="1:9" ht="35.25" customHeight="1">
      <c r="A9" s="44" t="s">
        <v>778</v>
      </c>
      <c r="B9" s="49" t="s">
        <v>730</v>
      </c>
      <c r="C9" s="468">
        <v>20843</v>
      </c>
      <c r="D9" s="468">
        <v>32340</v>
      </c>
      <c r="E9" s="470">
        <v>37890</v>
      </c>
      <c r="F9" s="471">
        <f>1066870/24.095</f>
        <v>44277.650964930486</v>
      </c>
      <c r="G9" s="469">
        <f>20843/17140*100</f>
        <v>121.60443407234538</v>
      </c>
      <c r="H9" s="467">
        <f aca="true" t="shared" si="1" ref="H9:H30">E9/D9*100</f>
        <v>117.16141001855287</v>
      </c>
      <c r="I9" s="465">
        <f t="shared" si="0"/>
        <v>116.85840845851277</v>
      </c>
    </row>
    <row r="10" spans="1:9" ht="33">
      <c r="A10" s="44" t="s">
        <v>804</v>
      </c>
      <c r="B10" s="43" t="s">
        <v>709</v>
      </c>
      <c r="C10" s="468">
        <v>6800</v>
      </c>
      <c r="D10" s="468">
        <v>7119</v>
      </c>
      <c r="E10" s="468">
        <v>7280</v>
      </c>
      <c r="F10" s="468">
        <v>7824</v>
      </c>
      <c r="G10" s="469">
        <f>6800/6200*100</f>
        <v>109.6774193548387</v>
      </c>
      <c r="H10" s="467">
        <f t="shared" si="1"/>
        <v>102.26155358898721</v>
      </c>
      <c r="I10" s="465">
        <f t="shared" si="0"/>
        <v>107.47252747252747</v>
      </c>
    </row>
    <row r="11" spans="1:9" ht="16.5">
      <c r="A11" s="44" t="s">
        <v>777</v>
      </c>
      <c r="B11" s="49" t="s">
        <v>709</v>
      </c>
      <c r="C11" s="468"/>
      <c r="D11" s="468"/>
      <c r="E11" s="468"/>
      <c r="F11" s="468"/>
      <c r="G11" s="469"/>
      <c r="H11" s="467"/>
      <c r="I11" s="465" t="e">
        <f t="shared" si="0"/>
        <v>#DIV/0!</v>
      </c>
    </row>
    <row r="12" spans="1:9" ht="33">
      <c r="A12" s="44" t="s">
        <v>805</v>
      </c>
      <c r="B12" s="43" t="s">
        <v>730</v>
      </c>
      <c r="C12" s="468">
        <v>279.8</v>
      </c>
      <c r="D12" s="468">
        <v>293</v>
      </c>
      <c r="E12" s="470">
        <v>302</v>
      </c>
      <c r="F12" s="471">
        <f>F10/24095*1000</f>
        <v>324.71467109358787</v>
      </c>
      <c r="G12" s="469">
        <f>279.8/255.1*100</f>
        <v>109.6824774598197</v>
      </c>
      <c r="H12" s="467">
        <f t="shared" si="1"/>
        <v>103.0716723549488</v>
      </c>
      <c r="I12" s="465">
        <f t="shared" si="0"/>
        <v>107.52141426939997</v>
      </c>
    </row>
    <row r="13" spans="1:9" ht="16.5">
      <c r="A13" s="44" t="s">
        <v>808</v>
      </c>
      <c r="B13" s="43" t="s">
        <v>779</v>
      </c>
      <c r="C13" s="468">
        <v>4.1</v>
      </c>
      <c r="D13" s="468">
        <v>4.1</v>
      </c>
      <c r="E13" s="468">
        <v>8.3</v>
      </c>
      <c r="F13" s="468">
        <v>8.081</v>
      </c>
      <c r="G13" s="469"/>
      <c r="H13" s="467">
        <f t="shared" si="1"/>
        <v>202.43902439024396</v>
      </c>
      <c r="I13" s="465">
        <f t="shared" si="0"/>
        <v>97.36144578313251</v>
      </c>
    </row>
    <row r="14" spans="1:9" ht="16.5">
      <c r="A14" s="44" t="s">
        <v>726</v>
      </c>
      <c r="B14" s="43"/>
      <c r="C14" s="468"/>
      <c r="D14" s="468"/>
      <c r="E14" s="468"/>
      <c r="F14" s="468"/>
      <c r="G14" s="469"/>
      <c r="H14" s="467"/>
      <c r="I14" s="465" t="e">
        <f t="shared" si="0"/>
        <v>#DIV/0!</v>
      </c>
    </row>
    <row r="15" spans="1:9" ht="33.75" customHeight="1">
      <c r="A15" s="44" t="s">
        <v>809</v>
      </c>
      <c r="B15" s="43" t="s">
        <v>779</v>
      </c>
      <c r="C15" s="468"/>
      <c r="D15" s="468"/>
      <c r="E15" s="468"/>
      <c r="F15" s="468"/>
      <c r="G15" s="469"/>
      <c r="H15" s="467"/>
      <c r="I15" s="465" t="e">
        <f t="shared" si="0"/>
        <v>#DIV/0!</v>
      </c>
    </row>
    <row r="16" spans="1:9" ht="33">
      <c r="A16" s="44" t="s">
        <v>810</v>
      </c>
      <c r="B16" s="43" t="s">
        <v>780</v>
      </c>
      <c r="C16" s="468"/>
      <c r="D16" s="468"/>
      <c r="E16" s="468"/>
      <c r="F16" s="468">
        <v>8.081</v>
      </c>
      <c r="G16" s="469"/>
      <c r="H16" s="467"/>
      <c r="I16" s="465" t="e">
        <f t="shared" si="0"/>
        <v>#DIV/0!</v>
      </c>
    </row>
    <row r="17" spans="1:9" ht="18.75" customHeight="1">
      <c r="A17" s="44" t="s">
        <v>811</v>
      </c>
      <c r="B17" s="43" t="s">
        <v>780</v>
      </c>
      <c r="C17" s="468"/>
      <c r="D17" s="468"/>
      <c r="E17" s="468"/>
      <c r="F17" s="468"/>
      <c r="G17" s="469"/>
      <c r="H17" s="467"/>
      <c r="I17" s="465" t="e">
        <f t="shared" si="0"/>
        <v>#DIV/0!</v>
      </c>
    </row>
    <row r="18" spans="1:9" ht="36.75" customHeight="1">
      <c r="A18" s="44" t="s">
        <v>812</v>
      </c>
      <c r="B18" s="43" t="s">
        <v>709</v>
      </c>
      <c r="C18" s="468">
        <v>144511</v>
      </c>
      <c r="D18" s="468">
        <v>168087</v>
      </c>
      <c r="E18" s="452" t="s">
        <v>910</v>
      </c>
      <c r="F18" s="452">
        <v>170383.6</v>
      </c>
      <c r="G18" s="469">
        <f>144511/132951*100</f>
        <v>108.69493271957337</v>
      </c>
      <c r="H18" s="467" t="e">
        <f t="shared" si="1"/>
        <v>#VALUE!</v>
      </c>
      <c r="I18" s="465" t="e">
        <f t="shared" si="0"/>
        <v>#VALUE!</v>
      </c>
    </row>
    <row r="19" spans="1:9" ht="18" customHeight="1">
      <c r="A19" s="44" t="s">
        <v>430</v>
      </c>
      <c r="B19" s="43" t="s">
        <v>730</v>
      </c>
      <c r="C19" s="468">
        <v>5954</v>
      </c>
      <c r="D19" s="468">
        <v>6954</v>
      </c>
      <c r="E19" s="468" t="s">
        <v>903</v>
      </c>
      <c r="F19" s="471">
        <f>F18/24.095</f>
        <v>7071.326001245072</v>
      </c>
      <c r="G19" s="469">
        <f>5954/5471*100</f>
        <v>108.82836775726558</v>
      </c>
      <c r="H19" s="467" t="e">
        <f t="shared" si="1"/>
        <v>#VALUE!</v>
      </c>
      <c r="I19" s="465" t="e">
        <f t="shared" si="0"/>
        <v>#VALUE!</v>
      </c>
    </row>
    <row r="20" spans="1:9" ht="16.5">
      <c r="A20" s="44" t="s">
        <v>726</v>
      </c>
      <c r="B20" s="27"/>
      <c r="C20" s="468"/>
      <c r="D20" s="468"/>
      <c r="E20" s="468"/>
      <c r="F20" s="468"/>
      <c r="G20" s="469"/>
      <c r="H20" s="467" t="e">
        <f t="shared" si="1"/>
        <v>#DIV/0!</v>
      </c>
      <c r="I20" s="465" t="e">
        <f t="shared" si="0"/>
        <v>#DIV/0!</v>
      </c>
    </row>
    <row r="21" spans="1:9" ht="16.5">
      <c r="A21" s="44" t="s">
        <v>431</v>
      </c>
      <c r="B21" s="43" t="s">
        <v>709</v>
      </c>
      <c r="C21" s="468">
        <v>21173</v>
      </c>
      <c r="D21" s="468">
        <v>22182</v>
      </c>
      <c r="E21" s="468"/>
      <c r="F21" s="468">
        <v>1452</v>
      </c>
      <c r="G21" s="469">
        <f>21173/20193*100</f>
        <v>104.85316693903827</v>
      </c>
      <c r="H21" s="467">
        <f t="shared" si="1"/>
        <v>0</v>
      </c>
      <c r="I21" s="465" t="e">
        <f t="shared" si="0"/>
        <v>#DIV/0!</v>
      </c>
    </row>
    <row r="22" spans="1:9" ht="16.5">
      <c r="A22" s="44" t="s">
        <v>432</v>
      </c>
      <c r="B22" s="43" t="s">
        <v>776</v>
      </c>
      <c r="C22" s="468"/>
      <c r="D22" s="468"/>
      <c r="E22" s="468"/>
      <c r="F22" s="468"/>
      <c r="G22" s="469"/>
      <c r="H22" s="467"/>
      <c r="I22" s="465" t="e">
        <f t="shared" si="0"/>
        <v>#DIV/0!</v>
      </c>
    </row>
    <row r="23" spans="1:9" ht="16.5">
      <c r="A23" s="44" t="s">
        <v>433</v>
      </c>
      <c r="B23" s="43" t="s">
        <v>786</v>
      </c>
      <c r="C23" s="468"/>
      <c r="D23" s="468"/>
      <c r="E23" s="468" t="s">
        <v>903</v>
      </c>
      <c r="F23" s="468" t="s">
        <v>903</v>
      </c>
      <c r="G23" s="469"/>
      <c r="H23" s="467"/>
      <c r="I23" s="465" t="e">
        <f t="shared" si="0"/>
        <v>#VALUE!</v>
      </c>
    </row>
    <row r="24" spans="1:9" ht="33">
      <c r="A24" s="44" t="s">
        <v>434</v>
      </c>
      <c r="B24" s="43" t="s">
        <v>786</v>
      </c>
      <c r="C24" s="468">
        <v>89747</v>
      </c>
      <c r="D24" s="468">
        <v>104674.8</v>
      </c>
      <c r="E24" s="468"/>
      <c r="F24" s="468"/>
      <c r="G24" s="469">
        <f>89747/83632*100</f>
        <v>107.31179452841018</v>
      </c>
      <c r="H24" s="467">
        <f t="shared" si="1"/>
        <v>0</v>
      </c>
      <c r="I24" s="465" t="e">
        <f t="shared" si="0"/>
        <v>#DIV/0!</v>
      </c>
    </row>
    <row r="25" spans="1:9" ht="16.5">
      <c r="A25" s="44" t="s">
        <v>435</v>
      </c>
      <c r="B25" s="43" t="s">
        <v>786</v>
      </c>
      <c r="C25" s="468">
        <v>8704</v>
      </c>
      <c r="D25" s="468">
        <v>9472.2</v>
      </c>
      <c r="E25" s="468"/>
      <c r="F25" s="468" t="s">
        <v>903</v>
      </c>
      <c r="G25" s="469">
        <f>8704/14704.9*100</f>
        <v>59.19115396908514</v>
      </c>
      <c r="H25" s="467">
        <f t="shared" si="1"/>
        <v>0</v>
      </c>
      <c r="I25" s="465" t="e">
        <f t="shared" si="0"/>
        <v>#VALUE!</v>
      </c>
    </row>
    <row r="26" spans="1:9" ht="16.5">
      <c r="A26" s="44" t="s">
        <v>436</v>
      </c>
      <c r="B26" s="43" t="s">
        <v>776</v>
      </c>
      <c r="C26" s="468">
        <v>81047</v>
      </c>
      <c r="D26" s="468">
        <v>95202.6</v>
      </c>
      <c r="E26" s="468"/>
      <c r="F26" s="468">
        <v>121348.6</v>
      </c>
      <c r="G26" s="469">
        <f>81047/68927.1*100</f>
        <v>117.58364997221702</v>
      </c>
      <c r="H26" s="467">
        <f t="shared" si="1"/>
        <v>0</v>
      </c>
      <c r="I26" s="465" t="e">
        <f t="shared" si="0"/>
        <v>#DIV/0!</v>
      </c>
    </row>
    <row r="27" spans="1:9" ht="16.5">
      <c r="A27" s="44" t="s">
        <v>437</v>
      </c>
      <c r="B27" s="43" t="s">
        <v>786</v>
      </c>
      <c r="C27" s="468">
        <v>471</v>
      </c>
      <c r="D27" s="468" t="s">
        <v>903</v>
      </c>
      <c r="E27" s="468"/>
      <c r="F27" s="468" t="s">
        <v>903</v>
      </c>
      <c r="G27" s="469">
        <f>471/176*100</f>
        <v>267.6136363636364</v>
      </c>
      <c r="H27" s="467"/>
      <c r="I27" s="465" t="e">
        <f t="shared" si="0"/>
        <v>#VALUE!</v>
      </c>
    </row>
    <row r="28" spans="1:9" ht="16.5">
      <c r="A28" s="44" t="s">
        <v>438</v>
      </c>
      <c r="B28" s="43" t="s">
        <v>786</v>
      </c>
      <c r="C28" s="468">
        <v>9300</v>
      </c>
      <c r="D28" s="468">
        <v>4201378</v>
      </c>
      <c r="E28" s="468"/>
      <c r="F28" s="468">
        <v>11053.6</v>
      </c>
      <c r="G28" s="469">
        <f>9300/8641.6*100</f>
        <v>107.61895945195334</v>
      </c>
      <c r="H28" s="467">
        <f t="shared" si="1"/>
        <v>0</v>
      </c>
      <c r="I28" s="465" t="e">
        <f t="shared" si="0"/>
        <v>#DIV/0!</v>
      </c>
    </row>
    <row r="29" spans="1:9" ht="16.5">
      <c r="A29" s="44" t="s">
        <v>439</v>
      </c>
      <c r="B29" s="43" t="s">
        <v>786</v>
      </c>
      <c r="C29" s="468"/>
      <c r="D29" s="468"/>
      <c r="E29" s="468"/>
      <c r="F29" s="468"/>
      <c r="G29" s="469"/>
      <c r="H29" s="467"/>
      <c r="I29" s="465" t="e">
        <f t="shared" si="0"/>
        <v>#DIV/0!</v>
      </c>
    </row>
    <row r="30" spans="1:9" ht="16.5">
      <c r="A30" s="44" t="s">
        <v>440</v>
      </c>
      <c r="B30" s="43" t="s">
        <v>786</v>
      </c>
      <c r="C30" s="468">
        <v>4024</v>
      </c>
      <c r="D30" s="468">
        <v>1377443</v>
      </c>
      <c r="E30" s="468"/>
      <c r="F30" s="468">
        <v>11746.2</v>
      </c>
      <c r="G30" s="469">
        <f>4024/6902*100</f>
        <v>58.30194146624167</v>
      </c>
      <c r="H30" s="467">
        <f t="shared" si="1"/>
        <v>0</v>
      </c>
      <c r="I30" s="465" t="e">
        <f t="shared" si="0"/>
        <v>#DIV/0!</v>
      </c>
    </row>
    <row r="31" spans="1:9" ht="12.75">
      <c r="A31" s="5"/>
      <c r="C31" s="1"/>
      <c r="D31" s="1"/>
      <c r="E31" s="1"/>
      <c r="F31" s="1"/>
      <c r="G31" s="1"/>
      <c r="H31" s="1"/>
      <c r="I31" s="1"/>
    </row>
    <row r="32" spans="1:9" ht="13.5">
      <c r="A32" s="413" t="s">
        <v>889</v>
      </c>
      <c r="B32" s="414"/>
      <c r="C32" s="414"/>
      <c r="D32" s="414"/>
      <c r="E32" s="414"/>
      <c r="F32" s="414"/>
      <c r="G32" s="414"/>
      <c r="H32" s="414"/>
      <c r="I32" s="414"/>
    </row>
    <row r="33" spans="1:9" ht="69" customHeight="1">
      <c r="A33" s="409" t="s">
        <v>807</v>
      </c>
      <c r="B33" s="410"/>
      <c r="C33" s="410"/>
      <c r="D33" s="410"/>
      <c r="E33" s="410"/>
      <c r="F33" s="410"/>
      <c r="G33" s="410"/>
      <c r="H33" s="410"/>
      <c r="I33" s="410"/>
    </row>
    <row r="34" spans="1:9" ht="34.5" customHeight="1">
      <c r="A34" s="409" t="s">
        <v>806</v>
      </c>
      <c r="B34" s="410"/>
      <c r="C34" s="410"/>
      <c r="D34" s="410"/>
      <c r="E34" s="410"/>
      <c r="F34" s="410"/>
      <c r="G34" s="410"/>
      <c r="H34" s="410"/>
      <c r="I34" s="410"/>
    </row>
    <row r="35" spans="1:9" ht="16.5">
      <c r="A35" s="10"/>
      <c r="I35" s="1"/>
    </row>
    <row r="36" ht="12.75">
      <c r="I36" s="1"/>
    </row>
  </sheetData>
  <sheetProtection/>
  <mergeCells count="10">
    <mergeCell ref="A1:I1"/>
    <mergeCell ref="A3:I3"/>
    <mergeCell ref="A2:I2"/>
    <mergeCell ref="A34:I34"/>
    <mergeCell ref="A4:A5"/>
    <mergeCell ref="B4:B5"/>
    <mergeCell ref="C4:F4"/>
    <mergeCell ref="G4:I4"/>
    <mergeCell ref="A32:I32"/>
    <mergeCell ref="A33:I3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120.375" style="0" customWidth="1"/>
  </cols>
  <sheetData>
    <row r="1" ht="18.75">
      <c r="A1" s="83" t="s">
        <v>272</v>
      </c>
    </row>
    <row r="3" ht="27" customHeight="1">
      <c r="A3" s="175" t="s">
        <v>866</v>
      </c>
    </row>
    <row r="4" ht="40.5" customHeight="1">
      <c r="A4" s="4" t="s">
        <v>867</v>
      </c>
    </row>
    <row r="5" ht="30" customHeight="1">
      <c r="A5" s="4" t="s">
        <v>963</v>
      </c>
    </row>
    <row r="6" ht="29.25" customHeight="1">
      <c r="A6" s="4" t="s">
        <v>906</v>
      </c>
    </row>
    <row r="7" ht="30" customHeight="1">
      <c r="A7" s="175" t="s">
        <v>869</v>
      </c>
    </row>
    <row r="8" ht="28.5" customHeight="1">
      <c r="A8" s="175" t="s">
        <v>962</v>
      </c>
    </row>
    <row r="9" ht="27.75" customHeight="1">
      <c r="A9" s="4" t="s">
        <v>865</v>
      </c>
    </row>
    <row r="10" ht="24.75" customHeight="1">
      <c r="A10" s="175" t="s">
        <v>868</v>
      </c>
    </row>
    <row r="11" ht="27" customHeight="1">
      <c r="A11" s="4" t="s">
        <v>411</v>
      </c>
    </row>
    <row r="12" ht="24.75" customHeight="1">
      <c r="A12" s="175" t="s">
        <v>412</v>
      </c>
    </row>
    <row r="13" ht="21" customHeight="1">
      <c r="A13" s="8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">
      <pane ySplit="5" topLeftCell="A6" activePane="bottomLeft" state="frozen"/>
      <selection pane="topLeft" activeCell="D95" sqref="D95"/>
      <selection pane="bottomLeft" activeCell="C6" sqref="C6"/>
    </sheetView>
  </sheetViews>
  <sheetFormatPr defaultColWidth="9.00390625" defaultRowHeight="12.75"/>
  <cols>
    <col min="1" max="1" width="65.00390625" style="0" customWidth="1"/>
    <col min="2" max="2" width="15.875" style="0" customWidth="1"/>
  </cols>
  <sheetData>
    <row r="1" spans="1:7" ht="16.5">
      <c r="A1" s="277" t="s">
        <v>813</v>
      </c>
      <c r="B1" s="262"/>
      <c r="C1" s="262"/>
      <c r="D1" s="262"/>
      <c r="E1" s="262"/>
      <c r="F1" s="262"/>
      <c r="G1" s="262"/>
    </row>
    <row r="2" spans="1:7" ht="24.75" customHeight="1" thickBot="1">
      <c r="A2" s="302" t="s">
        <v>455</v>
      </c>
      <c r="B2" s="303"/>
      <c r="C2" s="303"/>
      <c r="D2" s="303"/>
      <c r="E2" s="303"/>
      <c r="F2" s="303"/>
      <c r="G2" s="303"/>
    </row>
    <row r="3" spans="1:7" ht="16.5">
      <c r="A3" s="418" t="s">
        <v>444</v>
      </c>
      <c r="B3" s="308" t="s">
        <v>598</v>
      </c>
      <c r="C3" s="415" t="s">
        <v>560</v>
      </c>
      <c r="D3" s="416"/>
      <c r="E3" s="416"/>
      <c r="F3" s="416"/>
      <c r="G3" s="417"/>
    </row>
    <row r="4" spans="1:7" ht="16.5">
      <c r="A4" s="419"/>
      <c r="B4" s="309"/>
      <c r="C4" s="209">
        <v>2012</v>
      </c>
      <c r="D4" s="209">
        <v>2013</v>
      </c>
      <c r="E4" s="209">
        <v>2014</v>
      </c>
      <c r="F4" s="209">
        <v>2015</v>
      </c>
      <c r="G4" s="58"/>
    </row>
    <row r="5" spans="1:7" ht="17.25" thickBot="1">
      <c r="A5" s="64">
        <v>1</v>
      </c>
      <c r="B5" s="47">
        <v>2</v>
      </c>
      <c r="C5" s="229">
        <v>3</v>
      </c>
      <c r="D5" s="229">
        <v>4</v>
      </c>
      <c r="E5" s="229">
        <v>5</v>
      </c>
      <c r="F5" s="229">
        <v>6</v>
      </c>
      <c r="G5" s="65">
        <v>7</v>
      </c>
    </row>
    <row r="6" spans="1:7" ht="16.5">
      <c r="A6" s="46" t="s">
        <v>445</v>
      </c>
      <c r="B6" s="49" t="s">
        <v>595</v>
      </c>
      <c r="C6" s="472">
        <v>14348</v>
      </c>
      <c r="D6" s="260" t="s">
        <v>903</v>
      </c>
      <c r="E6" s="260">
        <v>13916</v>
      </c>
      <c r="F6" s="260">
        <v>13755</v>
      </c>
      <c r="G6" s="459"/>
    </row>
    <row r="7" spans="1:7" ht="16.5">
      <c r="A7" s="44" t="s">
        <v>446</v>
      </c>
      <c r="B7" s="43" t="s">
        <v>595</v>
      </c>
      <c r="C7" s="261">
        <v>8529</v>
      </c>
      <c r="D7" s="232">
        <v>5499</v>
      </c>
      <c r="E7" s="232">
        <v>8109</v>
      </c>
      <c r="F7" s="232">
        <v>7930</v>
      </c>
      <c r="G7" s="425"/>
    </row>
    <row r="8" spans="1:7" ht="16.5">
      <c r="A8" s="44" t="s">
        <v>115</v>
      </c>
      <c r="B8" s="43" t="s">
        <v>595</v>
      </c>
      <c r="C8" s="261"/>
      <c r="D8" s="232"/>
      <c r="E8" s="232"/>
      <c r="F8" s="232"/>
      <c r="G8" s="425"/>
    </row>
    <row r="9" spans="1:7" ht="16.5">
      <c r="A9" s="44" t="s">
        <v>518</v>
      </c>
      <c r="B9" s="43" t="s">
        <v>595</v>
      </c>
      <c r="C9" s="261">
        <v>790</v>
      </c>
      <c r="D9" s="232">
        <v>204</v>
      </c>
      <c r="E9" s="232">
        <v>1338</v>
      </c>
      <c r="F9" s="232">
        <v>1329</v>
      </c>
      <c r="G9" s="425"/>
    </row>
    <row r="10" spans="1:7" ht="16.5">
      <c r="A10" s="44" t="s">
        <v>519</v>
      </c>
      <c r="B10" s="43" t="s">
        <v>595</v>
      </c>
      <c r="C10" s="261"/>
      <c r="D10" s="232"/>
      <c r="E10" s="232"/>
      <c r="F10" s="232"/>
      <c r="G10" s="425"/>
    </row>
    <row r="11" spans="1:7" ht="16.5">
      <c r="A11" s="44" t="s">
        <v>520</v>
      </c>
      <c r="B11" s="43" t="s">
        <v>595</v>
      </c>
      <c r="C11" s="261">
        <v>290</v>
      </c>
      <c r="D11" s="232">
        <v>19</v>
      </c>
      <c r="E11" s="232">
        <v>542</v>
      </c>
      <c r="F11" s="232">
        <v>538</v>
      </c>
      <c r="G11" s="425"/>
    </row>
    <row r="12" spans="1:7" ht="18" customHeight="1">
      <c r="A12" s="44" t="s">
        <v>521</v>
      </c>
      <c r="B12" s="43" t="s">
        <v>595</v>
      </c>
      <c r="C12" s="261">
        <v>195</v>
      </c>
      <c r="D12" s="232">
        <v>125</v>
      </c>
      <c r="E12" s="232">
        <v>183</v>
      </c>
      <c r="F12" s="232">
        <v>180</v>
      </c>
      <c r="G12" s="425"/>
    </row>
    <row r="13" spans="1:7" ht="16.5">
      <c r="A13" s="44" t="s">
        <v>447</v>
      </c>
      <c r="B13" s="43" t="s">
        <v>595</v>
      </c>
      <c r="C13" s="261">
        <v>215</v>
      </c>
      <c r="D13" s="232">
        <v>215</v>
      </c>
      <c r="E13" s="232">
        <v>162</v>
      </c>
      <c r="F13" s="232">
        <v>155</v>
      </c>
      <c r="G13" s="425"/>
    </row>
    <row r="14" spans="1:7" ht="49.5">
      <c r="A14" s="44" t="s">
        <v>522</v>
      </c>
      <c r="B14" s="43" t="s">
        <v>595</v>
      </c>
      <c r="C14" s="261">
        <v>2319</v>
      </c>
      <c r="D14" s="232">
        <v>2319</v>
      </c>
      <c r="E14" s="232">
        <v>1784</v>
      </c>
      <c r="F14" s="232">
        <v>1687</v>
      </c>
      <c r="G14" s="425"/>
    </row>
    <row r="15" spans="1:7" ht="16.5">
      <c r="A15" s="44" t="s">
        <v>523</v>
      </c>
      <c r="B15" s="43" t="s">
        <v>595</v>
      </c>
      <c r="C15" s="261"/>
      <c r="D15" s="232"/>
      <c r="E15" s="232"/>
      <c r="F15" s="232"/>
      <c r="G15" s="425"/>
    </row>
    <row r="16" spans="1:7" ht="16.5">
      <c r="A16" s="44" t="s">
        <v>524</v>
      </c>
      <c r="B16" s="43" t="s">
        <v>595</v>
      </c>
      <c r="C16" s="261">
        <v>430</v>
      </c>
      <c r="D16" s="232">
        <v>220</v>
      </c>
      <c r="E16" s="232">
        <v>210</v>
      </c>
      <c r="F16" s="232">
        <v>242</v>
      </c>
      <c r="G16" s="425"/>
    </row>
    <row r="17" spans="1:7" ht="16.5">
      <c r="A17" s="44" t="s">
        <v>525</v>
      </c>
      <c r="B17" s="43" t="s">
        <v>595</v>
      </c>
      <c r="C17" s="261">
        <v>180</v>
      </c>
      <c r="D17" s="232">
        <v>45</v>
      </c>
      <c r="E17" s="232">
        <v>42</v>
      </c>
      <c r="F17" s="232">
        <v>95</v>
      </c>
      <c r="G17" s="425"/>
    </row>
    <row r="18" spans="1:7" ht="33">
      <c r="A18" s="44" t="s">
        <v>526</v>
      </c>
      <c r="B18" s="43" t="s">
        <v>595</v>
      </c>
      <c r="C18" s="261">
        <v>30</v>
      </c>
      <c r="D18" s="232">
        <v>140</v>
      </c>
      <c r="E18" s="232">
        <v>125</v>
      </c>
      <c r="F18" s="232">
        <v>195</v>
      </c>
      <c r="G18" s="425"/>
    </row>
    <row r="19" spans="1:7" ht="33">
      <c r="A19" s="44" t="s">
        <v>815</v>
      </c>
      <c r="B19" s="43" t="s">
        <v>595</v>
      </c>
      <c r="C19" s="261">
        <v>1420</v>
      </c>
      <c r="D19" s="232">
        <v>384</v>
      </c>
      <c r="E19" s="232">
        <v>367</v>
      </c>
      <c r="F19" s="232">
        <v>490</v>
      </c>
      <c r="G19" s="425"/>
    </row>
    <row r="20" spans="1:7" ht="16.5">
      <c r="A20" s="44" t="s">
        <v>448</v>
      </c>
      <c r="B20" s="43" t="s">
        <v>595</v>
      </c>
      <c r="C20" s="261">
        <v>830</v>
      </c>
      <c r="D20" s="232">
        <v>795</v>
      </c>
      <c r="E20" s="232">
        <v>772</v>
      </c>
      <c r="F20" s="232">
        <v>776</v>
      </c>
      <c r="G20" s="425"/>
    </row>
    <row r="21" spans="1:7" ht="16.5">
      <c r="A21" s="44" t="s">
        <v>527</v>
      </c>
      <c r="B21" s="43" t="s">
        <v>595</v>
      </c>
      <c r="C21" s="261">
        <v>850</v>
      </c>
      <c r="D21" s="232">
        <v>821</v>
      </c>
      <c r="E21" s="232">
        <v>767</v>
      </c>
      <c r="F21" s="232">
        <v>743</v>
      </c>
      <c r="G21" s="425"/>
    </row>
    <row r="22" spans="1:7" ht="33">
      <c r="A22" s="44" t="s">
        <v>528</v>
      </c>
      <c r="B22" s="43" t="s">
        <v>595</v>
      </c>
      <c r="C22" s="261">
        <v>980</v>
      </c>
      <c r="D22" s="232">
        <v>212</v>
      </c>
      <c r="E22" s="232">
        <v>1534</v>
      </c>
      <c r="F22" s="232">
        <v>1500</v>
      </c>
      <c r="G22" s="425"/>
    </row>
    <row r="23" spans="1:7" ht="16.5">
      <c r="A23" s="44" t="s">
        <v>814</v>
      </c>
      <c r="B23" s="43" t="s">
        <v>595</v>
      </c>
      <c r="C23" s="261"/>
      <c r="D23" s="232"/>
      <c r="E23" s="232"/>
      <c r="F23" s="232"/>
      <c r="G23" s="425"/>
    </row>
    <row r="24" spans="1:7" ht="16.5">
      <c r="A24" s="45" t="s">
        <v>449</v>
      </c>
      <c r="B24" s="27"/>
      <c r="C24" s="426"/>
      <c r="D24" s="426"/>
      <c r="E24" s="426"/>
      <c r="F24" s="426"/>
      <c r="G24" s="473"/>
    </row>
    <row r="25" spans="1:7" ht="16.5">
      <c r="A25" s="44" t="s">
        <v>529</v>
      </c>
      <c r="B25" s="43" t="s">
        <v>595</v>
      </c>
      <c r="C25" s="426">
        <v>1424</v>
      </c>
      <c r="D25" s="426">
        <v>2000</v>
      </c>
      <c r="E25" s="426">
        <v>1956</v>
      </c>
      <c r="F25" s="426">
        <v>1947</v>
      </c>
      <c r="G25" s="473"/>
    </row>
    <row r="26" spans="1:7" ht="16.5">
      <c r="A26" s="44" t="s">
        <v>530</v>
      </c>
      <c r="B26" s="43" t="s">
        <v>595</v>
      </c>
      <c r="C26" s="426">
        <v>2311</v>
      </c>
      <c r="D26" s="426">
        <v>634</v>
      </c>
      <c r="E26" s="426">
        <v>590</v>
      </c>
      <c r="F26" s="426">
        <v>592</v>
      </c>
      <c r="G26" s="473"/>
    </row>
    <row r="27" spans="1:7" ht="16.5">
      <c r="A27" s="44" t="s">
        <v>450</v>
      </c>
      <c r="B27" s="43" t="s">
        <v>595</v>
      </c>
      <c r="C27" s="426">
        <v>20</v>
      </c>
      <c r="D27" s="426">
        <v>20</v>
      </c>
      <c r="E27" s="426">
        <v>20</v>
      </c>
      <c r="F27" s="426">
        <v>9</v>
      </c>
      <c r="G27" s="473"/>
    </row>
    <row r="28" spans="1:7" ht="33">
      <c r="A28" s="44" t="s">
        <v>531</v>
      </c>
      <c r="B28" s="43" t="s">
        <v>595</v>
      </c>
      <c r="C28" s="426"/>
      <c r="D28" s="426"/>
      <c r="E28" s="426"/>
      <c r="F28" s="426"/>
      <c r="G28" s="473"/>
    </row>
    <row r="29" spans="1:7" ht="16.5">
      <c r="A29" s="44" t="s">
        <v>532</v>
      </c>
      <c r="B29" s="43" t="s">
        <v>595</v>
      </c>
      <c r="C29" s="426"/>
      <c r="D29" s="426"/>
      <c r="E29" s="426"/>
      <c r="F29" s="426"/>
      <c r="G29" s="473"/>
    </row>
    <row r="30" spans="1:7" ht="16.5">
      <c r="A30" s="112" t="s">
        <v>451</v>
      </c>
      <c r="B30" s="43" t="s">
        <v>595</v>
      </c>
      <c r="C30" s="426">
        <v>4774</v>
      </c>
      <c r="D30" s="426">
        <v>2845</v>
      </c>
      <c r="E30" s="426">
        <v>5363</v>
      </c>
      <c r="F30" s="426">
        <v>5382</v>
      </c>
      <c r="G30" s="473"/>
    </row>
    <row r="31" spans="1:7" ht="33">
      <c r="A31" s="44" t="s">
        <v>533</v>
      </c>
      <c r="B31" s="43" t="s">
        <v>595</v>
      </c>
      <c r="C31" s="426">
        <v>989</v>
      </c>
      <c r="D31" s="426" t="s">
        <v>903</v>
      </c>
      <c r="E31" s="426">
        <v>1269</v>
      </c>
      <c r="F31" s="426">
        <v>1243</v>
      </c>
      <c r="G31" s="473"/>
    </row>
    <row r="32" spans="1:7" ht="33">
      <c r="A32" s="44" t="s">
        <v>452</v>
      </c>
      <c r="B32" s="43" t="s">
        <v>595</v>
      </c>
      <c r="C32" s="426">
        <v>4830</v>
      </c>
      <c r="D32" s="426">
        <v>724</v>
      </c>
      <c r="E32" s="426">
        <v>4538</v>
      </c>
      <c r="F32" s="426">
        <v>4558</v>
      </c>
      <c r="G32" s="473"/>
    </row>
    <row r="33" spans="1:7" ht="33">
      <c r="A33" s="44" t="s">
        <v>453</v>
      </c>
      <c r="B33" s="43" t="s">
        <v>595</v>
      </c>
      <c r="C33" s="426">
        <v>343</v>
      </c>
      <c r="D33" s="426">
        <v>308</v>
      </c>
      <c r="E33" s="426">
        <v>269</v>
      </c>
      <c r="F33" s="426">
        <v>260</v>
      </c>
      <c r="G33" s="473"/>
    </row>
    <row r="34" spans="1:7" ht="33">
      <c r="A34" s="44" t="s">
        <v>456</v>
      </c>
      <c r="B34" s="177" t="s">
        <v>658</v>
      </c>
      <c r="C34" s="426">
        <v>2.4</v>
      </c>
      <c r="D34" s="426">
        <v>2.2</v>
      </c>
      <c r="E34" s="426">
        <v>2</v>
      </c>
      <c r="F34" s="426">
        <v>2</v>
      </c>
      <c r="G34" s="473"/>
    </row>
    <row r="35" ht="16.5">
      <c r="A35" s="6"/>
    </row>
    <row r="37" ht="12.75">
      <c r="A37" s="75"/>
    </row>
    <row r="39" ht="16.5">
      <c r="A39" s="6"/>
    </row>
  </sheetData>
  <sheetProtection/>
  <protectedRanges>
    <protectedRange sqref="C6" name="Диапазон2"/>
  </protectedRanges>
  <mergeCells count="5">
    <mergeCell ref="A1:G1"/>
    <mergeCell ref="A2:G2"/>
    <mergeCell ref="C3:G3"/>
    <mergeCell ref="A3:A4"/>
    <mergeCell ref="B3:B4"/>
  </mergeCells>
  <hyperlinks>
    <hyperlink ref="A37" location="_ftn1" display="_ftn1"/>
  </hyperlink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D95" sqref="D95"/>
      <selection pane="bottomLeft" activeCell="F6" sqref="F6"/>
    </sheetView>
  </sheetViews>
  <sheetFormatPr defaultColWidth="9.00390625" defaultRowHeight="12.75"/>
  <cols>
    <col min="1" max="1" width="61.75390625" style="0" customWidth="1"/>
    <col min="2" max="2" width="18.75390625" style="0" customWidth="1"/>
    <col min="6" max="6" width="9.625" style="0" bestFit="1" customWidth="1"/>
  </cols>
  <sheetData>
    <row r="1" spans="1:7" ht="16.5">
      <c r="A1" s="393" t="s">
        <v>106</v>
      </c>
      <c r="B1" s="285"/>
      <c r="C1" s="285"/>
      <c r="D1" s="285"/>
      <c r="E1" s="285"/>
      <c r="F1" s="285"/>
      <c r="G1" s="285"/>
    </row>
    <row r="2" spans="1:7" ht="27" customHeight="1" thickBot="1">
      <c r="A2" s="302" t="s">
        <v>480</v>
      </c>
      <c r="B2" s="303"/>
      <c r="C2" s="303"/>
      <c r="D2" s="303"/>
      <c r="E2" s="303"/>
      <c r="F2" s="303"/>
      <c r="G2" s="303"/>
    </row>
    <row r="3" spans="1:7" ht="16.5">
      <c r="A3" s="270" t="s">
        <v>592</v>
      </c>
      <c r="B3" s="308" t="s">
        <v>598</v>
      </c>
      <c r="C3" s="300" t="s">
        <v>560</v>
      </c>
      <c r="D3" s="300"/>
      <c r="E3" s="300"/>
      <c r="F3" s="300"/>
      <c r="G3" s="304"/>
    </row>
    <row r="4" spans="1:7" ht="16.5">
      <c r="A4" s="307"/>
      <c r="B4" s="309"/>
      <c r="C4" s="209">
        <v>2012</v>
      </c>
      <c r="D4" s="209">
        <v>2013</v>
      </c>
      <c r="E4" s="237">
        <v>2014</v>
      </c>
      <c r="F4" s="237">
        <v>2015</v>
      </c>
      <c r="G4" s="36"/>
    </row>
    <row r="5" spans="1:7" ht="17.25" thickBot="1">
      <c r="A5" s="64">
        <v>1</v>
      </c>
      <c r="B5" s="47">
        <v>2</v>
      </c>
      <c r="C5" s="229">
        <v>3</v>
      </c>
      <c r="D5" s="229">
        <v>4</v>
      </c>
      <c r="E5" s="229">
        <v>5</v>
      </c>
      <c r="F5" s="229">
        <v>6</v>
      </c>
      <c r="G5" s="65">
        <v>7</v>
      </c>
    </row>
    <row r="6" spans="1:7" ht="69" customHeight="1">
      <c r="A6" s="46" t="s">
        <v>461</v>
      </c>
      <c r="B6" s="49" t="s">
        <v>742</v>
      </c>
      <c r="C6" s="259">
        <v>4966</v>
      </c>
      <c r="D6" s="260">
        <v>53603</v>
      </c>
      <c r="E6" s="260">
        <v>12989</v>
      </c>
      <c r="F6" s="260">
        <v>1015</v>
      </c>
      <c r="G6" s="459"/>
    </row>
    <row r="7" spans="1:7" ht="16.5">
      <c r="A7" s="44" t="s">
        <v>462</v>
      </c>
      <c r="B7" s="43"/>
      <c r="C7" s="261"/>
      <c r="D7" s="232"/>
      <c r="E7" s="232"/>
      <c r="F7" s="232"/>
      <c r="G7" s="425"/>
    </row>
    <row r="8" spans="1:7" ht="16.5">
      <c r="A8" s="44" t="s">
        <v>463</v>
      </c>
      <c r="B8" s="43" t="s">
        <v>737</v>
      </c>
      <c r="C8" s="261"/>
      <c r="D8" s="232"/>
      <c r="E8" s="232"/>
      <c r="F8" s="232"/>
      <c r="G8" s="425"/>
    </row>
    <row r="9" spans="1:7" ht="16.5">
      <c r="A9" s="44" t="s">
        <v>464</v>
      </c>
      <c r="B9" s="43" t="s">
        <v>737</v>
      </c>
      <c r="C9" s="261">
        <v>996</v>
      </c>
      <c r="D9" s="232">
        <v>44366</v>
      </c>
      <c r="E9" s="232">
        <v>402</v>
      </c>
      <c r="F9" s="232">
        <v>0</v>
      </c>
      <c r="G9" s="425"/>
    </row>
    <row r="10" spans="1:7" ht="16.5">
      <c r="A10" s="44" t="s">
        <v>465</v>
      </c>
      <c r="B10" s="43" t="s">
        <v>737</v>
      </c>
      <c r="C10" s="261">
        <v>3792</v>
      </c>
      <c r="D10" s="232"/>
      <c r="E10" s="232"/>
      <c r="F10" s="232">
        <v>100</v>
      </c>
      <c r="G10" s="425"/>
    </row>
    <row r="11" spans="1:7" ht="16.5">
      <c r="A11" s="44" t="s">
        <v>466</v>
      </c>
      <c r="B11" s="43" t="s">
        <v>737</v>
      </c>
      <c r="C11" s="261">
        <v>178</v>
      </c>
      <c r="D11" s="232">
        <v>9237</v>
      </c>
      <c r="E11" s="232">
        <v>12587</v>
      </c>
      <c r="F11" s="232">
        <v>915</v>
      </c>
      <c r="G11" s="425"/>
    </row>
    <row r="12" spans="1:7" ht="16.5">
      <c r="A12" s="44" t="s">
        <v>816</v>
      </c>
      <c r="B12" s="43" t="s">
        <v>737</v>
      </c>
      <c r="C12" s="261"/>
      <c r="D12" s="232"/>
      <c r="E12" s="232"/>
      <c r="F12" s="232"/>
      <c r="G12" s="425"/>
    </row>
    <row r="13" spans="1:7" ht="19.5">
      <c r="A13" s="44" t="s">
        <v>467</v>
      </c>
      <c r="B13" s="43" t="s">
        <v>817</v>
      </c>
      <c r="C13" s="261"/>
      <c r="D13" s="232"/>
      <c r="E13" s="232"/>
      <c r="F13" s="232"/>
      <c r="G13" s="425"/>
    </row>
    <row r="14" spans="1:7" ht="36" customHeight="1">
      <c r="A14" s="44" t="s">
        <v>468</v>
      </c>
      <c r="B14" s="43" t="s">
        <v>469</v>
      </c>
      <c r="C14" s="261">
        <v>0.527</v>
      </c>
      <c r="D14" s="232">
        <v>0.324</v>
      </c>
      <c r="E14" s="232">
        <v>1.1</v>
      </c>
      <c r="F14" s="232">
        <v>0.263</v>
      </c>
      <c r="G14" s="425"/>
    </row>
    <row r="15" spans="1:7" ht="19.5">
      <c r="A15" s="44" t="s">
        <v>470</v>
      </c>
      <c r="B15" s="43" t="s">
        <v>818</v>
      </c>
      <c r="C15" s="261"/>
      <c r="D15" s="232"/>
      <c r="E15" s="232"/>
      <c r="F15" s="232"/>
      <c r="G15" s="425"/>
    </row>
    <row r="16" spans="1:7" ht="33">
      <c r="A16" s="44" t="s">
        <v>471</v>
      </c>
      <c r="B16" s="43" t="s">
        <v>658</v>
      </c>
      <c r="C16" s="232"/>
      <c r="D16" s="232"/>
      <c r="E16" s="232"/>
      <c r="F16" s="232"/>
      <c r="G16" s="425"/>
    </row>
    <row r="17" spans="1:7" ht="33">
      <c r="A17" s="44" t="s">
        <v>472</v>
      </c>
      <c r="B17" s="43" t="s">
        <v>96</v>
      </c>
      <c r="C17" s="232"/>
      <c r="D17" s="232"/>
      <c r="E17" s="232"/>
      <c r="F17" s="232"/>
      <c r="G17" s="425"/>
    </row>
    <row r="18" spans="1:7" ht="33">
      <c r="A18" s="44" t="s">
        <v>473</v>
      </c>
      <c r="B18" s="43" t="s">
        <v>904</v>
      </c>
      <c r="C18" s="261">
        <v>706.2</v>
      </c>
      <c r="D18" s="232">
        <v>847.5</v>
      </c>
      <c r="E18" s="232">
        <v>816.2</v>
      </c>
      <c r="F18" s="232">
        <v>806.1</v>
      </c>
      <c r="G18" s="425"/>
    </row>
    <row r="19" spans="1:7" ht="19.5">
      <c r="A19" s="44" t="s">
        <v>474</v>
      </c>
      <c r="B19" s="43" t="s">
        <v>904</v>
      </c>
      <c r="C19" s="261">
        <v>647.6</v>
      </c>
      <c r="D19" s="232">
        <v>817.7</v>
      </c>
      <c r="E19" s="232">
        <v>787.5</v>
      </c>
      <c r="F19" s="232">
        <v>774.5</v>
      </c>
      <c r="G19" s="425"/>
    </row>
    <row r="20" spans="1:7" ht="16.5">
      <c r="A20" s="44" t="s">
        <v>475</v>
      </c>
      <c r="B20" s="43"/>
      <c r="C20" s="261"/>
      <c r="D20" s="232"/>
      <c r="E20" s="232"/>
      <c r="F20" s="233"/>
      <c r="G20" s="425"/>
    </row>
    <row r="21" spans="1:7" ht="16.5">
      <c r="A21" s="44" t="s">
        <v>476</v>
      </c>
      <c r="B21" s="43"/>
      <c r="C21" s="261"/>
      <c r="D21" s="232"/>
      <c r="E21" s="232"/>
      <c r="F21" s="233">
        <v>6.532</v>
      </c>
      <c r="G21" s="425"/>
    </row>
    <row r="22" spans="1:7" ht="16.5">
      <c r="A22" s="44" t="s">
        <v>477</v>
      </c>
      <c r="B22" s="43"/>
      <c r="C22" s="261"/>
      <c r="D22" s="232"/>
      <c r="E22" s="232"/>
      <c r="F22" s="233"/>
      <c r="G22" s="425"/>
    </row>
    <row r="23" spans="1:7" ht="16.5">
      <c r="A23" s="44" t="s">
        <v>819</v>
      </c>
      <c r="B23" s="43"/>
      <c r="C23" s="261">
        <v>573</v>
      </c>
      <c r="D23" s="232">
        <v>735.2</v>
      </c>
      <c r="E23" s="232"/>
      <c r="F23" s="233">
        <f>774.5-6.532</f>
        <v>767.968</v>
      </c>
      <c r="G23" s="425"/>
    </row>
    <row r="24" spans="1:7" ht="33">
      <c r="A24" s="44" t="s">
        <v>422</v>
      </c>
      <c r="B24" s="43" t="s">
        <v>817</v>
      </c>
      <c r="C24" s="261"/>
      <c r="D24" s="232"/>
      <c r="E24" s="232"/>
      <c r="F24" s="232"/>
      <c r="G24" s="425"/>
    </row>
    <row r="25" spans="1:7" ht="16.5">
      <c r="A25" s="44" t="s">
        <v>478</v>
      </c>
      <c r="B25" s="43" t="s">
        <v>28</v>
      </c>
      <c r="C25" s="261"/>
      <c r="D25" s="232"/>
      <c r="E25" s="232"/>
      <c r="F25" s="232"/>
      <c r="G25" s="425"/>
    </row>
    <row r="26" spans="1:7" ht="33">
      <c r="A26" s="44" t="s">
        <v>98</v>
      </c>
      <c r="B26" s="43" t="s">
        <v>820</v>
      </c>
      <c r="C26" s="232">
        <v>67</v>
      </c>
      <c r="D26" s="232">
        <v>67</v>
      </c>
      <c r="E26" s="232">
        <v>67</v>
      </c>
      <c r="F26" s="232">
        <v>67</v>
      </c>
      <c r="G26" s="425"/>
    </row>
    <row r="27" spans="1:7" ht="19.5">
      <c r="A27" s="44" t="s">
        <v>97</v>
      </c>
      <c r="B27" s="43" t="s">
        <v>820</v>
      </c>
      <c r="C27" s="261"/>
      <c r="D27" s="261"/>
      <c r="E27" s="261"/>
      <c r="F27" s="232"/>
      <c r="G27" s="425"/>
    </row>
    <row r="28" spans="1:7" ht="16.5">
      <c r="A28" s="44" t="s">
        <v>479</v>
      </c>
      <c r="B28" s="43" t="s">
        <v>662</v>
      </c>
      <c r="C28" s="261"/>
      <c r="D28" s="232"/>
      <c r="E28" s="232">
        <v>29.9</v>
      </c>
      <c r="F28" s="232"/>
      <c r="G28" s="425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</sheetData>
  <sheetProtection/>
  <mergeCells count="5">
    <mergeCell ref="A1:G1"/>
    <mergeCell ref="A2:G2"/>
    <mergeCell ref="A3:A4"/>
    <mergeCell ref="B3:B4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53.125" style="0" customWidth="1"/>
    <col min="2" max="2" width="24.375" style="0" customWidth="1"/>
    <col min="3" max="3" width="11.875" style="0" customWidth="1"/>
    <col min="4" max="4" width="10.00390625" style="0" customWidth="1"/>
    <col min="5" max="5" width="10.75390625" style="0" customWidth="1"/>
    <col min="6" max="6" width="10.25390625" style="0" customWidth="1"/>
    <col min="7" max="7" width="10.75390625" style="0" customWidth="1"/>
  </cols>
  <sheetData>
    <row r="1" spans="1:7" ht="16.5">
      <c r="A1" s="277" t="s">
        <v>821</v>
      </c>
      <c r="B1" s="262"/>
      <c r="C1" s="262"/>
      <c r="D1" s="262"/>
      <c r="E1" s="262"/>
      <c r="F1" s="262"/>
      <c r="G1" s="262"/>
    </row>
    <row r="2" spans="1:7" ht="27.75" customHeight="1" thickBot="1">
      <c r="A2" s="314" t="s">
        <v>571</v>
      </c>
      <c r="B2" s="315"/>
      <c r="C2" s="315"/>
      <c r="D2" s="315"/>
      <c r="E2" s="315"/>
      <c r="F2" s="315"/>
      <c r="G2" s="315"/>
    </row>
    <row r="3" spans="1:7" ht="16.5" customHeight="1">
      <c r="A3" s="270" t="s">
        <v>727</v>
      </c>
      <c r="B3" s="308" t="s">
        <v>598</v>
      </c>
      <c r="C3" s="300" t="s">
        <v>560</v>
      </c>
      <c r="D3" s="300"/>
      <c r="E3" s="300"/>
      <c r="F3" s="300"/>
      <c r="G3" s="304"/>
    </row>
    <row r="4" spans="1:7" ht="16.5">
      <c r="A4" s="307"/>
      <c r="B4" s="309"/>
      <c r="C4" s="100">
        <v>2012</v>
      </c>
      <c r="D4" s="23">
        <v>2013</v>
      </c>
      <c r="E4" s="23">
        <v>2014</v>
      </c>
      <c r="F4" s="23">
        <v>2015</v>
      </c>
      <c r="G4" s="63"/>
    </row>
    <row r="5" spans="1:7" ht="17.25" thickBot="1">
      <c r="A5" s="50">
        <v>1</v>
      </c>
      <c r="B5" s="51">
        <v>2</v>
      </c>
      <c r="C5" s="85">
        <v>3</v>
      </c>
      <c r="D5" s="51">
        <v>5</v>
      </c>
      <c r="E5" s="51">
        <v>6</v>
      </c>
      <c r="F5" s="51">
        <v>7</v>
      </c>
      <c r="G5" s="55">
        <v>8</v>
      </c>
    </row>
    <row r="6" spans="1:7" ht="33">
      <c r="A6" s="46" t="s">
        <v>822</v>
      </c>
      <c r="B6" s="43" t="s">
        <v>729</v>
      </c>
      <c r="C6" s="259">
        <v>292</v>
      </c>
      <c r="D6" s="260">
        <v>208</v>
      </c>
      <c r="E6" s="227">
        <v>246</v>
      </c>
      <c r="F6" s="227">
        <v>272</v>
      </c>
      <c r="G6" s="46"/>
    </row>
    <row r="7" spans="1:7" ht="16.5">
      <c r="A7" s="46" t="s">
        <v>726</v>
      </c>
      <c r="B7" s="49"/>
      <c r="C7" s="259"/>
      <c r="D7" s="260"/>
      <c r="E7" s="227"/>
      <c r="F7" s="227"/>
      <c r="G7" s="46"/>
    </row>
    <row r="8" spans="1:7" ht="16.5">
      <c r="A8" s="44" t="s">
        <v>823</v>
      </c>
      <c r="B8" s="43" t="s">
        <v>729</v>
      </c>
      <c r="C8" s="261">
        <v>59</v>
      </c>
      <c r="D8" s="112">
        <v>56</v>
      </c>
      <c r="E8" s="112">
        <v>63</v>
      </c>
      <c r="F8" s="112">
        <v>45</v>
      </c>
      <c r="G8" s="44"/>
    </row>
    <row r="9" spans="1:7" ht="16.5">
      <c r="A9" s="44" t="s">
        <v>824</v>
      </c>
      <c r="B9" s="43" t="s">
        <v>729</v>
      </c>
      <c r="C9" s="259">
        <v>21</v>
      </c>
      <c r="D9" s="260">
        <v>28</v>
      </c>
      <c r="E9" s="227">
        <v>40</v>
      </c>
      <c r="F9" s="227">
        <v>34</v>
      </c>
      <c r="G9" s="46"/>
    </row>
    <row r="10" spans="1:7" ht="33">
      <c r="A10" s="44" t="s">
        <v>825</v>
      </c>
      <c r="B10" s="43" t="s">
        <v>729</v>
      </c>
      <c r="C10" s="261">
        <v>28</v>
      </c>
      <c r="D10" s="112">
        <v>6</v>
      </c>
      <c r="E10" s="112">
        <v>0</v>
      </c>
      <c r="F10" s="112">
        <v>23</v>
      </c>
      <c r="G10" s="44"/>
    </row>
    <row r="11" spans="1:7" ht="49.5">
      <c r="A11" s="46" t="s">
        <v>871</v>
      </c>
      <c r="B11" s="43" t="s">
        <v>729</v>
      </c>
      <c r="C11" s="259">
        <v>4</v>
      </c>
      <c r="D11" s="260">
        <v>7</v>
      </c>
      <c r="E11" s="227">
        <v>9</v>
      </c>
      <c r="F11" s="227">
        <v>6</v>
      </c>
      <c r="G11" s="46"/>
    </row>
    <row r="12" spans="1:7" ht="16.5">
      <c r="A12" s="44" t="s">
        <v>481</v>
      </c>
      <c r="B12" s="43" t="s">
        <v>658</v>
      </c>
      <c r="C12" s="261">
        <v>59.1</v>
      </c>
      <c r="D12" s="112">
        <v>76</v>
      </c>
      <c r="E12" s="112">
        <v>73.5</v>
      </c>
      <c r="F12" s="112">
        <v>67.9</v>
      </c>
      <c r="G12" s="44"/>
    </row>
    <row r="13" ht="19.5" customHeight="1"/>
  </sheetData>
  <sheetProtection/>
  <mergeCells count="5">
    <mergeCell ref="A1:G1"/>
    <mergeCell ref="A2:G2"/>
    <mergeCell ref="A3:A4"/>
    <mergeCell ref="B3:B4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94"/>
  <sheetViews>
    <sheetView view="pageBreakPreview" zoomScaleSheetLayoutView="100" zoomScalePageLayoutView="0" workbookViewId="0" topLeftCell="A1">
      <selection activeCell="K14" sqref="K14"/>
    </sheetView>
  </sheetViews>
  <sheetFormatPr defaultColWidth="9.00390625" defaultRowHeight="12.75"/>
  <cols>
    <col min="1" max="1" width="56.25390625" style="0" customWidth="1"/>
    <col min="2" max="2" width="28.375" style="0" customWidth="1"/>
    <col min="5" max="5" width="11.625" style="0" bestFit="1" customWidth="1"/>
  </cols>
  <sheetData>
    <row r="1" spans="1:7" ht="17.25">
      <c r="A1" s="423" t="s">
        <v>907</v>
      </c>
      <c r="B1" s="424"/>
      <c r="C1" s="424"/>
      <c r="D1" s="424"/>
      <c r="E1" s="424"/>
      <c r="F1" s="424"/>
      <c r="G1" s="424"/>
    </row>
    <row r="2" spans="1:7" ht="30.75" customHeight="1" thickBot="1">
      <c r="A2" s="314" t="s">
        <v>495</v>
      </c>
      <c r="B2" s="315"/>
      <c r="C2" s="315"/>
      <c r="D2" s="315"/>
      <c r="E2" s="315"/>
      <c r="F2" s="315"/>
      <c r="G2" s="315"/>
    </row>
    <row r="3" spans="1:7" ht="16.5">
      <c r="A3" s="270" t="s">
        <v>727</v>
      </c>
      <c r="B3" s="420" t="s">
        <v>598</v>
      </c>
      <c r="C3" s="300" t="s">
        <v>560</v>
      </c>
      <c r="D3" s="300"/>
      <c r="E3" s="300"/>
      <c r="F3" s="300"/>
      <c r="G3" s="304"/>
    </row>
    <row r="4" spans="1:7" ht="16.5">
      <c r="A4" s="422"/>
      <c r="B4" s="421"/>
      <c r="C4" s="23">
        <v>2011</v>
      </c>
      <c r="D4" s="23">
        <v>2012</v>
      </c>
      <c r="E4" s="23">
        <v>2013</v>
      </c>
      <c r="F4" s="76"/>
      <c r="G4" s="80"/>
    </row>
    <row r="5" spans="1:7" ht="17.25" thickBot="1">
      <c r="A5" s="64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65">
        <v>7</v>
      </c>
    </row>
    <row r="6" spans="1:8" ht="20.25" customHeight="1">
      <c r="A6" s="81" t="s">
        <v>482</v>
      </c>
      <c r="B6" s="48"/>
      <c r="C6" s="46"/>
      <c r="D6" s="79"/>
      <c r="E6" s="46"/>
      <c r="F6" s="46"/>
      <c r="G6" s="46"/>
      <c r="H6" s="1"/>
    </row>
    <row r="7" spans="1:8" ht="35.25" customHeight="1">
      <c r="A7" s="44" t="s">
        <v>242</v>
      </c>
      <c r="B7" s="15" t="s">
        <v>729</v>
      </c>
      <c r="C7" s="27">
        <v>49</v>
      </c>
      <c r="D7" s="135">
        <v>36</v>
      </c>
      <c r="E7" s="135">
        <v>37</v>
      </c>
      <c r="F7" s="44"/>
      <c r="G7" s="44"/>
      <c r="H7" s="1"/>
    </row>
    <row r="8" spans="1:8" ht="16.5">
      <c r="A8" s="44" t="s">
        <v>483</v>
      </c>
      <c r="B8" s="15"/>
      <c r="C8" s="27"/>
      <c r="D8" s="135"/>
      <c r="E8" s="140"/>
      <c r="F8" s="44"/>
      <c r="G8" s="44"/>
      <c r="H8" s="1"/>
    </row>
    <row r="9" spans="1:8" ht="16.5">
      <c r="A9" s="44" t="s">
        <v>424</v>
      </c>
      <c r="B9" s="15" t="s">
        <v>729</v>
      </c>
      <c r="C9" s="27">
        <v>39</v>
      </c>
      <c r="D9" s="135">
        <v>26</v>
      </c>
      <c r="E9" s="135">
        <v>26</v>
      </c>
      <c r="F9" s="44"/>
      <c r="G9" s="44"/>
      <c r="H9" s="1"/>
    </row>
    <row r="10" spans="1:8" ht="34.5" customHeight="1">
      <c r="A10" s="44" t="s">
        <v>423</v>
      </c>
      <c r="B10" s="15" t="s">
        <v>484</v>
      </c>
      <c r="C10" s="27">
        <v>7300</v>
      </c>
      <c r="D10" s="135">
        <v>7300</v>
      </c>
      <c r="E10" s="135">
        <v>7300</v>
      </c>
      <c r="F10" s="44"/>
      <c r="G10" s="44"/>
      <c r="H10" s="1"/>
    </row>
    <row r="11" spans="1:8" ht="16.5">
      <c r="A11" s="44" t="s">
        <v>483</v>
      </c>
      <c r="B11" s="15"/>
      <c r="C11" s="27"/>
      <c r="D11" s="135"/>
      <c r="E11" s="140"/>
      <c r="F11" s="44"/>
      <c r="G11" s="44"/>
      <c r="H11" s="1"/>
    </row>
    <row r="12" spans="1:8" ht="33">
      <c r="A12" s="44" t="s">
        <v>425</v>
      </c>
      <c r="B12" s="15" t="s">
        <v>484</v>
      </c>
      <c r="C12" s="27"/>
      <c r="D12" s="135"/>
      <c r="E12" s="135"/>
      <c r="F12" s="44"/>
      <c r="G12" s="44"/>
      <c r="H12" s="1"/>
    </row>
    <row r="13" spans="1:8" ht="33" customHeight="1">
      <c r="A13" s="44" t="s">
        <v>485</v>
      </c>
      <c r="B13" s="15" t="s">
        <v>484</v>
      </c>
      <c r="C13" s="27">
        <v>122477</v>
      </c>
      <c r="D13" s="135">
        <v>122477</v>
      </c>
      <c r="E13" s="135">
        <v>122477</v>
      </c>
      <c r="F13" s="44"/>
      <c r="G13" s="44"/>
      <c r="H13" s="1"/>
    </row>
    <row r="14" spans="1:8" ht="33">
      <c r="A14" s="82" t="s">
        <v>486</v>
      </c>
      <c r="B14" s="15"/>
      <c r="C14" s="27"/>
      <c r="D14" s="135"/>
      <c r="E14" s="140"/>
      <c r="F14" s="44"/>
      <c r="G14" s="44"/>
      <c r="H14" s="1"/>
    </row>
    <row r="15" spans="1:8" ht="18" customHeight="1">
      <c r="A15" s="44" t="s">
        <v>243</v>
      </c>
      <c r="B15" s="15"/>
      <c r="C15" s="43"/>
      <c r="D15" s="135"/>
      <c r="E15" s="140"/>
      <c r="F15" s="44"/>
      <c r="G15" s="44"/>
      <c r="H15" s="1"/>
    </row>
    <row r="16" spans="1:8" ht="33">
      <c r="A16" s="44" t="s">
        <v>244</v>
      </c>
      <c r="B16" s="15" t="s">
        <v>655</v>
      </c>
      <c r="C16" s="134">
        <v>8.1</v>
      </c>
      <c r="D16" s="135">
        <v>6.5</v>
      </c>
      <c r="E16" s="140">
        <v>10.2</v>
      </c>
      <c r="F16" s="44"/>
      <c r="G16" s="44"/>
      <c r="H16" s="1"/>
    </row>
    <row r="17" spans="1:8" ht="33">
      <c r="A17" s="44" t="s">
        <v>245</v>
      </c>
      <c r="B17" s="15" t="s">
        <v>655</v>
      </c>
      <c r="C17" s="134">
        <v>3.5</v>
      </c>
      <c r="D17" s="135">
        <v>8.6</v>
      </c>
      <c r="E17" s="200">
        <f>8.47+3.46</f>
        <v>11.93</v>
      </c>
      <c r="F17" s="44"/>
      <c r="G17" s="44"/>
      <c r="H17" s="1"/>
    </row>
    <row r="18" spans="1:8" ht="33.75" customHeight="1">
      <c r="A18" s="44" t="s">
        <v>246</v>
      </c>
      <c r="B18" s="15" t="s">
        <v>655</v>
      </c>
      <c r="C18" s="134"/>
      <c r="D18" s="78"/>
      <c r="E18" s="140"/>
      <c r="F18" s="44"/>
      <c r="G18" s="44"/>
      <c r="H18" s="1"/>
    </row>
    <row r="19" spans="1:8" ht="20.25" customHeight="1">
      <c r="A19" s="82" t="s">
        <v>487</v>
      </c>
      <c r="B19" s="15"/>
      <c r="C19" s="134"/>
      <c r="D19" s="78"/>
      <c r="E19" s="140"/>
      <c r="F19" s="44"/>
      <c r="G19" s="44"/>
      <c r="H19" s="1"/>
    </row>
    <row r="20" spans="1:8" ht="85.5" customHeight="1">
      <c r="A20" s="44" t="s">
        <v>241</v>
      </c>
      <c r="B20" s="15"/>
      <c r="C20" s="44"/>
      <c r="D20" s="78"/>
      <c r="E20" s="140"/>
      <c r="F20" s="44"/>
      <c r="G20" s="44"/>
      <c r="H20" s="1"/>
    </row>
    <row r="21" spans="1:8" ht="16.5">
      <c r="A21" s="44" t="s">
        <v>258</v>
      </c>
      <c r="B21" s="15" t="s">
        <v>655</v>
      </c>
      <c r="C21" s="44">
        <v>40.6</v>
      </c>
      <c r="D21" s="78">
        <v>49</v>
      </c>
      <c r="E21" s="201">
        <f>6.31+52.524</f>
        <v>58.834</v>
      </c>
      <c r="F21" s="44"/>
      <c r="G21" s="44"/>
      <c r="H21" s="1"/>
    </row>
    <row r="22" spans="1:8" ht="16.5">
      <c r="A22" s="44" t="s">
        <v>259</v>
      </c>
      <c r="B22" s="15" t="s">
        <v>607</v>
      </c>
      <c r="C22" s="141"/>
      <c r="D22" s="142">
        <v>120.4</v>
      </c>
      <c r="E22" s="201">
        <f>E21/D21*100</f>
        <v>120.06938775510206</v>
      </c>
      <c r="F22" s="44"/>
      <c r="G22" s="44"/>
      <c r="H22" s="1"/>
    </row>
    <row r="23" spans="1:8" ht="87.75" customHeight="1">
      <c r="A23" s="44" t="s">
        <v>247</v>
      </c>
      <c r="B23" s="15" t="s">
        <v>658</v>
      </c>
      <c r="C23" s="143">
        <v>100</v>
      </c>
      <c r="D23" s="142">
        <v>100</v>
      </c>
      <c r="E23" s="141">
        <v>100</v>
      </c>
      <c r="F23" s="44"/>
      <c r="G23" s="44"/>
      <c r="H23" s="1"/>
    </row>
    <row r="24" spans="1:8" ht="53.25" customHeight="1">
      <c r="A24" s="44" t="s">
        <v>248</v>
      </c>
      <c r="B24" s="15"/>
      <c r="C24" s="136"/>
      <c r="D24" s="137"/>
      <c r="E24" s="140"/>
      <c r="F24" s="44"/>
      <c r="G24" s="44"/>
      <c r="H24" s="1"/>
    </row>
    <row r="25" spans="1:8" ht="18" customHeight="1">
      <c r="A25" s="44" t="s">
        <v>488</v>
      </c>
      <c r="B25" s="15" t="s">
        <v>655</v>
      </c>
      <c r="C25" s="138"/>
      <c r="D25" s="137"/>
      <c r="E25" s="140"/>
      <c r="F25" s="44"/>
      <c r="G25" s="44"/>
      <c r="H25" s="1"/>
    </row>
    <row r="26" spans="1:8" ht="16.5">
      <c r="A26" s="44" t="s">
        <v>489</v>
      </c>
      <c r="B26" s="15" t="s">
        <v>607</v>
      </c>
      <c r="C26" s="138"/>
      <c r="D26" s="137"/>
      <c r="E26" s="140"/>
      <c r="F26" s="44"/>
      <c r="G26" s="44"/>
      <c r="H26" s="1"/>
    </row>
    <row r="27" spans="1:8" ht="51" customHeight="1">
      <c r="A27" s="44" t="s">
        <v>249</v>
      </c>
      <c r="B27" s="15" t="s">
        <v>658</v>
      </c>
      <c r="C27" s="138"/>
      <c r="D27" s="137"/>
      <c r="E27" s="140"/>
      <c r="F27" s="44"/>
      <c r="G27" s="44"/>
      <c r="H27" s="1"/>
    </row>
    <row r="28" spans="1:8" ht="51.75" customHeight="1">
      <c r="A28" s="44" t="s">
        <v>250</v>
      </c>
      <c r="B28" s="15"/>
      <c r="C28" s="136"/>
      <c r="D28" s="137"/>
      <c r="E28" s="140"/>
      <c r="F28" s="44"/>
      <c r="G28" s="44"/>
      <c r="H28" s="1"/>
    </row>
    <row r="29" spans="1:8" ht="21" customHeight="1">
      <c r="A29" s="44" t="s">
        <v>181</v>
      </c>
      <c r="B29" s="15" t="s">
        <v>655</v>
      </c>
      <c r="C29" s="139"/>
      <c r="D29" s="139"/>
      <c r="E29" s="140"/>
      <c r="F29" s="44"/>
      <c r="G29" s="44"/>
      <c r="H29" s="1"/>
    </row>
    <row r="30" spans="1:8" ht="33">
      <c r="A30" s="44"/>
      <c r="B30" s="15" t="s">
        <v>725</v>
      </c>
      <c r="C30" s="138"/>
      <c r="D30" s="137"/>
      <c r="E30" s="140"/>
      <c r="F30" s="44"/>
      <c r="G30" s="44"/>
      <c r="H30" s="1"/>
    </row>
    <row r="31" spans="1:8" ht="34.5" customHeight="1">
      <c r="A31" s="44" t="s">
        <v>251</v>
      </c>
      <c r="B31" s="15" t="s">
        <v>658</v>
      </c>
      <c r="C31" s="138"/>
      <c r="D31" s="137"/>
      <c r="E31" s="140"/>
      <c r="F31" s="44"/>
      <c r="G31" s="44"/>
      <c r="H31" s="1"/>
    </row>
    <row r="32" spans="1:8" ht="72.75" customHeight="1">
      <c r="A32" s="44" t="s">
        <v>252</v>
      </c>
      <c r="B32" s="15"/>
      <c r="C32" s="136"/>
      <c r="D32" s="137"/>
      <c r="E32" s="140"/>
      <c r="F32" s="44"/>
      <c r="G32" s="44"/>
      <c r="H32" s="1"/>
    </row>
    <row r="33" spans="1:8" ht="16.5">
      <c r="A33" s="44" t="s">
        <v>490</v>
      </c>
      <c r="B33" s="15" t="s">
        <v>655</v>
      </c>
      <c r="C33" s="138"/>
      <c r="D33" s="137"/>
      <c r="E33" s="140"/>
      <c r="F33" s="44"/>
      <c r="G33" s="44"/>
      <c r="H33" s="1"/>
    </row>
    <row r="34" spans="1:8" ht="16.5">
      <c r="A34" s="44" t="s">
        <v>491</v>
      </c>
      <c r="B34" s="15" t="s">
        <v>655</v>
      </c>
      <c r="C34" s="138"/>
      <c r="D34" s="137"/>
      <c r="E34" s="140"/>
      <c r="F34" s="44"/>
      <c r="G34" s="44"/>
      <c r="H34" s="1"/>
    </row>
    <row r="35" spans="1:8" ht="16.5">
      <c r="A35" s="44" t="s">
        <v>492</v>
      </c>
      <c r="B35" s="15" t="s">
        <v>655</v>
      </c>
      <c r="C35" s="138"/>
      <c r="D35" s="137"/>
      <c r="E35" s="140"/>
      <c r="F35" s="44"/>
      <c r="G35" s="44"/>
      <c r="H35" s="1"/>
    </row>
    <row r="36" spans="1:8" ht="16.5">
      <c r="A36" s="44" t="s">
        <v>493</v>
      </c>
      <c r="B36" s="15" t="s">
        <v>655</v>
      </c>
      <c r="C36" s="138"/>
      <c r="D36" s="137"/>
      <c r="E36" s="140"/>
      <c r="F36" s="44"/>
      <c r="G36" s="44"/>
      <c r="H36" s="1"/>
    </row>
    <row r="37" spans="1:8" ht="51" customHeight="1">
      <c r="A37" s="44" t="s">
        <v>253</v>
      </c>
      <c r="B37" s="15"/>
      <c r="C37" s="138"/>
      <c r="D37" s="137"/>
      <c r="E37" s="140"/>
      <c r="F37" s="44"/>
      <c r="G37" s="44"/>
      <c r="H37" s="1"/>
    </row>
    <row r="38" spans="1:8" ht="16.5">
      <c r="A38" s="44" t="s">
        <v>257</v>
      </c>
      <c r="B38" s="15" t="s">
        <v>655</v>
      </c>
      <c r="C38" s="138"/>
      <c r="D38" s="137"/>
      <c r="E38" s="140"/>
      <c r="F38" s="44"/>
      <c r="G38" s="44"/>
      <c r="H38" s="1"/>
    </row>
    <row r="39" spans="1:8" ht="33">
      <c r="A39" s="44"/>
      <c r="B39" s="15" t="s">
        <v>725</v>
      </c>
      <c r="C39" s="143"/>
      <c r="D39" s="142"/>
      <c r="E39" s="141"/>
      <c r="F39" s="44"/>
      <c r="G39" s="44"/>
      <c r="H39" s="1"/>
    </row>
    <row r="40" spans="1:8" ht="16.5">
      <c r="A40" s="44" t="s">
        <v>256</v>
      </c>
      <c r="B40" s="15"/>
      <c r="C40" s="138"/>
      <c r="D40" s="137"/>
      <c r="E40" s="140"/>
      <c r="F40" s="44"/>
      <c r="G40" s="44"/>
      <c r="H40" s="1"/>
    </row>
    <row r="41" spans="1:8" ht="16.5">
      <c r="A41" s="44" t="s">
        <v>254</v>
      </c>
      <c r="B41" s="15" t="s">
        <v>655</v>
      </c>
      <c r="C41" s="138"/>
      <c r="D41" s="137"/>
      <c r="E41" s="140"/>
      <c r="F41" s="44"/>
      <c r="G41" s="44"/>
      <c r="H41" s="1"/>
    </row>
    <row r="42" spans="1:8" ht="16.5">
      <c r="A42" s="44" t="s">
        <v>255</v>
      </c>
      <c r="B42" s="15" t="s">
        <v>655</v>
      </c>
      <c r="C42" s="138"/>
      <c r="D42" s="137"/>
      <c r="E42" s="140"/>
      <c r="F42" s="44"/>
      <c r="G42" s="44"/>
      <c r="H42" s="1"/>
    </row>
    <row r="43" spans="1:8" ht="33">
      <c r="A43" s="44" t="s">
        <v>261</v>
      </c>
      <c r="B43" s="15" t="s">
        <v>658</v>
      </c>
      <c r="C43" s="138"/>
      <c r="D43" s="137"/>
      <c r="E43" s="140"/>
      <c r="F43" s="136"/>
      <c r="G43" s="136"/>
      <c r="H43" s="1"/>
    </row>
    <row r="44" spans="1:8" ht="36.75" customHeight="1">
      <c r="A44" s="44" t="s">
        <v>262</v>
      </c>
      <c r="B44" s="15"/>
      <c r="C44" s="138"/>
      <c r="D44" s="137"/>
      <c r="E44" s="140"/>
      <c r="F44" s="136"/>
      <c r="G44" s="136"/>
      <c r="H44" s="1"/>
    </row>
    <row r="45" spans="1:8" ht="16.5">
      <c r="A45" s="44" t="s">
        <v>257</v>
      </c>
      <c r="B45" s="15" t="s">
        <v>655</v>
      </c>
      <c r="C45" s="138"/>
      <c r="D45" s="137"/>
      <c r="E45" s="140"/>
      <c r="F45" s="136"/>
      <c r="G45" s="136"/>
      <c r="H45" s="1"/>
    </row>
    <row r="46" spans="1:8" ht="33">
      <c r="A46" s="44"/>
      <c r="B46" s="15" t="s">
        <v>725</v>
      </c>
      <c r="C46" s="138"/>
      <c r="D46" s="137"/>
      <c r="E46" s="140"/>
      <c r="F46" s="136"/>
      <c r="G46" s="136"/>
      <c r="H46" s="1"/>
    </row>
    <row r="47" spans="1:8" ht="51.75" customHeight="1">
      <c r="A47" s="44" t="s">
        <v>260</v>
      </c>
      <c r="B47" s="15" t="s">
        <v>658</v>
      </c>
      <c r="C47" s="138"/>
      <c r="D47" s="137"/>
      <c r="E47" s="140"/>
      <c r="F47" s="136"/>
      <c r="G47" s="136"/>
      <c r="H47" s="1"/>
    </row>
    <row r="48" spans="1:8" ht="39" customHeight="1">
      <c r="A48" s="44" t="s">
        <v>426</v>
      </c>
      <c r="B48" s="15" t="s">
        <v>797</v>
      </c>
      <c r="C48" s="138">
        <v>2292</v>
      </c>
      <c r="D48" s="137">
        <v>636</v>
      </c>
      <c r="E48" s="136">
        <v>634</v>
      </c>
      <c r="F48" s="136"/>
      <c r="G48" s="136"/>
      <c r="H48" s="1"/>
    </row>
    <row r="49" spans="1:8" ht="39" customHeight="1">
      <c r="A49" s="44" t="s">
        <v>263</v>
      </c>
      <c r="B49" s="15" t="s">
        <v>658</v>
      </c>
      <c r="C49" s="138">
        <v>25.7</v>
      </c>
      <c r="D49" s="137">
        <v>7.4</v>
      </c>
      <c r="E49" s="203">
        <f>E48/3027*100</f>
        <v>20.94482986455236</v>
      </c>
      <c r="F49" s="136"/>
      <c r="G49" s="136"/>
      <c r="H49" s="1"/>
    </row>
    <row r="50" spans="1:8" ht="33.75" customHeight="1">
      <c r="A50" s="44" t="s">
        <v>874</v>
      </c>
      <c r="B50" s="15" t="s">
        <v>797</v>
      </c>
      <c r="C50" s="138">
        <v>124</v>
      </c>
      <c r="D50" s="137">
        <v>124</v>
      </c>
      <c r="E50" s="136">
        <v>128</v>
      </c>
      <c r="F50" s="136"/>
      <c r="G50" s="136"/>
      <c r="H50" s="1"/>
    </row>
    <row r="51" spans="1:8" ht="51.75" customHeight="1">
      <c r="A51" s="44" t="s">
        <v>264</v>
      </c>
      <c r="B51" s="15" t="s">
        <v>658</v>
      </c>
      <c r="C51" s="138">
        <v>5.4</v>
      </c>
      <c r="D51" s="137">
        <v>19.5</v>
      </c>
      <c r="E51" s="202">
        <f>E50/E48*100</f>
        <v>20.189274447949526</v>
      </c>
      <c r="F51" s="136"/>
      <c r="G51" s="136"/>
      <c r="H51" s="1"/>
    </row>
    <row r="52" spans="1:8" ht="16.5">
      <c r="A52" s="82" t="s">
        <v>494</v>
      </c>
      <c r="B52" s="15"/>
      <c r="C52" s="136"/>
      <c r="D52" s="137"/>
      <c r="E52" s="136"/>
      <c r="F52" s="136"/>
      <c r="G52" s="136"/>
      <c r="H52" s="1"/>
    </row>
    <row r="53" spans="1:8" ht="49.5">
      <c r="A53" s="44" t="s">
        <v>265</v>
      </c>
      <c r="B53" s="15" t="s">
        <v>655</v>
      </c>
      <c r="C53" s="138">
        <v>26</v>
      </c>
      <c r="D53" s="144">
        <v>25.78</v>
      </c>
      <c r="E53" s="136">
        <v>157.5</v>
      </c>
      <c r="F53" s="136"/>
      <c r="G53" s="136"/>
      <c r="H53" s="1"/>
    </row>
    <row r="54" spans="1:8" ht="16.5">
      <c r="A54" s="44" t="s">
        <v>256</v>
      </c>
      <c r="B54" s="15"/>
      <c r="C54" s="138"/>
      <c r="D54" s="137"/>
      <c r="E54" s="136"/>
      <c r="F54" s="136"/>
      <c r="G54" s="136"/>
      <c r="H54" s="1"/>
    </row>
    <row r="55" spans="1:8" ht="16.5">
      <c r="A55" s="44" t="s">
        <v>271</v>
      </c>
      <c r="B55" s="15" t="s">
        <v>655</v>
      </c>
      <c r="C55" s="138">
        <v>8.56</v>
      </c>
      <c r="D55" s="137">
        <v>8.68</v>
      </c>
      <c r="E55" s="202">
        <f>2000.38*4.5/1000</f>
        <v>9.001710000000001</v>
      </c>
      <c r="F55" s="136"/>
      <c r="G55" s="136"/>
      <c r="H55" s="1"/>
    </row>
    <row r="56" spans="1:8" ht="51.75" customHeight="1">
      <c r="A56" s="44" t="s">
        <v>266</v>
      </c>
      <c r="B56" s="15" t="s">
        <v>655</v>
      </c>
      <c r="C56" s="138">
        <v>1.6</v>
      </c>
      <c r="D56" s="137">
        <v>1.72</v>
      </c>
      <c r="E56" s="136">
        <v>2</v>
      </c>
      <c r="F56" s="136"/>
      <c r="G56" s="136"/>
      <c r="H56" s="1"/>
    </row>
    <row r="57" spans="1:8" ht="35.25" customHeight="1">
      <c r="A57" s="44" t="s">
        <v>267</v>
      </c>
      <c r="B57" s="15" t="s">
        <v>655</v>
      </c>
      <c r="C57" s="138"/>
      <c r="D57" s="137"/>
      <c r="E57" s="136"/>
      <c r="F57" s="136"/>
      <c r="G57" s="136"/>
      <c r="H57" s="1"/>
    </row>
    <row r="58" spans="1:8" ht="16.5">
      <c r="A58" s="44" t="s">
        <v>268</v>
      </c>
      <c r="B58" s="15" t="s">
        <v>655</v>
      </c>
      <c r="C58" s="138">
        <v>12.9</v>
      </c>
      <c r="D58" s="137">
        <v>13.14</v>
      </c>
      <c r="E58" s="202">
        <f>(3669.2793*1380+3669.2793*1532)/1000000</f>
        <v>10.684941321600002</v>
      </c>
      <c r="F58" s="136"/>
      <c r="G58" s="136"/>
      <c r="H58" s="1"/>
    </row>
    <row r="59" spans="1:8" ht="16.5">
      <c r="A59" s="44" t="s">
        <v>269</v>
      </c>
      <c r="B59" s="15" t="s">
        <v>655</v>
      </c>
      <c r="C59" s="138">
        <v>0.8</v>
      </c>
      <c r="D59" s="137">
        <v>0.8</v>
      </c>
      <c r="E59" s="136">
        <v>1</v>
      </c>
      <c r="F59" s="136"/>
      <c r="G59" s="136"/>
      <c r="H59" s="1"/>
    </row>
    <row r="60" spans="1:8" ht="16.5">
      <c r="A60" s="44" t="s">
        <v>270</v>
      </c>
      <c r="B60" s="15" t="s">
        <v>655</v>
      </c>
      <c r="C60" s="137">
        <v>2.14</v>
      </c>
      <c r="D60" s="137">
        <v>1.44</v>
      </c>
      <c r="E60" s="202">
        <f>E53-E55-E56-E58-E59</f>
        <v>134.8133486784</v>
      </c>
      <c r="F60" s="136"/>
      <c r="G60" s="136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</sheetData>
  <sheetProtection/>
  <mergeCells count="5">
    <mergeCell ref="B3:B4"/>
    <mergeCell ref="C3:G3"/>
    <mergeCell ref="A3:A4"/>
    <mergeCell ref="A1:G1"/>
    <mergeCell ref="A2:G2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view="pageBreakPreview" zoomScaleSheetLayoutView="100" zoomScalePageLayoutView="0" workbookViewId="0" topLeftCell="A1">
      <selection activeCell="P4" sqref="P4"/>
    </sheetView>
  </sheetViews>
  <sheetFormatPr defaultColWidth="9.00390625" defaultRowHeight="12.75"/>
  <cols>
    <col min="1" max="1" width="32.375" style="0" customWidth="1"/>
    <col min="2" max="2" width="12.125" style="0" bestFit="1" customWidth="1"/>
    <col min="3" max="3" width="12.625" style="0" customWidth="1"/>
    <col min="4" max="7" width="13.375" style="0" customWidth="1"/>
    <col min="8" max="8" width="15.125" style="0" customWidth="1"/>
  </cols>
  <sheetData>
    <row r="1" spans="1:19" ht="21.75" customHeight="1">
      <c r="A1" s="265" t="s">
        <v>559</v>
      </c>
      <c r="B1" s="266"/>
      <c r="C1" s="266"/>
      <c r="D1" s="266"/>
      <c r="E1" s="266"/>
      <c r="F1" s="266"/>
      <c r="G1" s="266"/>
      <c r="H1" s="266"/>
      <c r="I1" s="13"/>
      <c r="J1" s="13"/>
      <c r="K1" s="13"/>
      <c r="L1" s="13"/>
      <c r="M1" s="13"/>
      <c r="N1" s="13"/>
      <c r="O1" s="1"/>
      <c r="P1" s="1"/>
      <c r="Q1" s="1"/>
      <c r="R1" s="1"/>
      <c r="S1" s="1"/>
    </row>
    <row r="2" spans="1:19" ht="28.5" customHeight="1">
      <c r="A2" s="267" t="s">
        <v>572</v>
      </c>
      <c r="B2" s="268"/>
      <c r="C2" s="268"/>
      <c r="D2" s="268"/>
      <c r="E2" s="268"/>
      <c r="F2" s="268"/>
      <c r="G2" s="268"/>
      <c r="H2" s="268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6.5">
      <c r="A3" s="205"/>
      <c r="B3" s="210"/>
      <c r="C3" s="210"/>
      <c r="D3" s="210"/>
      <c r="E3" s="210"/>
      <c r="F3" s="210"/>
      <c r="G3" s="210"/>
      <c r="H3" s="211" t="s">
        <v>912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8" ht="100.5" customHeight="1">
      <c r="A4" s="269" t="s">
        <v>573</v>
      </c>
      <c r="B4" s="269" t="s">
        <v>574</v>
      </c>
      <c r="C4" s="269" t="s">
        <v>575</v>
      </c>
      <c r="D4" s="269" t="s">
        <v>577</v>
      </c>
      <c r="E4" s="269"/>
      <c r="F4" s="269"/>
      <c r="G4" s="269"/>
      <c r="H4" s="269" t="s">
        <v>576</v>
      </c>
    </row>
    <row r="5" spans="1:8" ht="49.5">
      <c r="A5" s="269"/>
      <c r="B5" s="269"/>
      <c r="C5" s="269"/>
      <c r="D5" s="212" t="s">
        <v>579</v>
      </c>
      <c r="E5" s="212" t="s">
        <v>581</v>
      </c>
      <c r="F5" s="212" t="s">
        <v>580</v>
      </c>
      <c r="G5" s="212" t="s">
        <v>578</v>
      </c>
      <c r="H5" s="269"/>
    </row>
    <row r="6" spans="1:8" s="96" customFormat="1" ht="22.5" customHeight="1">
      <c r="A6" s="213" t="s">
        <v>864</v>
      </c>
      <c r="B6" s="214"/>
      <c r="C6" s="214">
        <v>13</v>
      </c>
      <c r="D6" s="214"/>
      <c r="E6" s="214"/>
      <c r="F6" s="214"/>
      <c r="G6" s="214"/>
      <c r="H6" s="214">
        <v>51</v>
      </c>
    </row>
    <row r="7" spans="1:8" s="96" customFormat="1" ht="12.75">
      <c r="A7" s="215"/>
      <c r="B7" s="215"/>
      <c r="C7" s="215"/>
      <c r="D7" s="215"/>
      <c r="E7" s="215"/>
      <c r="F7" s="215"/>
      <c r="G7" s="215"/>
      <c r="H7" s="215"/>
    </row>
    <row r="8" spans="1:8" ht="16.5">
      <c r="A8" s="216"/>
      <c r="B8" s="217"/>
      <c r="C8" s="217"/>
      <c r="D8" s="217"/>
      <c r="E8" s="217"/>
      <c r="F8" s="217"/>
      <c r="G8" s="217"/>
      <c r="H8" s="217"/>
    </row>
    <row r="9" spans="1:8" ht="16.5">
      <c r="A9" s="218"/>
      <c r="B9" s="218"/>
      <c r="C9" s="218"/>
      <c r="D9" s="218"/>
      <c r="E9" s="218"/>
      <c r="F9" s="218"/>
      <c r="G9" s="218"/>
      <c r="H9" s="218"/>
    </row>
    <row r="10" spans="1:8" ht="16.5">
      <c r="A10" s="219"/>
      <c r="B10" s="215"/>
      <c r="C10" s="215"/>
      <c r="D10" s="215"/>
      <c r="E10" s="215"/>
      <c r="F10" s="215"/>
      <c r="G10" s="215"/>
      <c r="H10" s="215"/>
    </row>
    <row r="11" spans="1:8" ht="16.5">
      <c r="A11" s="176"/>
      <c r="B11" s="96"/>
      <c r="C11" s="96"/>
      <c r="D11" s="96"/>
      <c r="E11" s="96"/>
      <c r="F11" s="96"/>
      <c r="G11" s="96"/>
      <c r="H11" s="96"/>
    </row>
    <row r="12" spans="1:8" ht="12.75">
      <c r="A12" s="96"/>
      <c r="B12" s="96"/>
      <c r="C12" s="96"/>
      <c r="D12" s="96"/>
      <c r="E12" s="96"/>
      <c r="F12" s="96"/>
      <c r="G12" s="96"/>
      <c r="H12" s="96"/>
    </row>
    <row r="16" ht="51" customHeight="1"/>
    <row r="17" ht="45" customHeight="1"/>
    <row r="18" ht="24.75" customHeight="1"/>
    <row r="19" ht="24" customHeight="1"/>
  </sheetData>
  <sheetProtection/>
  <mergeCells count="7">
    <mergeCell ref="A1:H1"/>
    <mergeCell ref="A2:H2"/>
    <mergeCell ref="D4:G4"/>
    <mergeCell ref="A4:A5"/>
    <mergeCell ref="B4:B5"/>
    <mergeCell ref="C4:C5"/>
    <mergeCell ref="H4:H5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zoomScalePageLayoutView="0" workbookViewId="0" topLeftCell="A1">
      <selection activeCell="L31" sqref="L31"/>
    </sheetView>
  </sheetViews>
  <sheetFormatPr defaultColWidth="9.00390625" defaultRowHeight="12.75"/>
  <cols>
    <col min="1" max="1" width="69.375" style="0" customWidth="1"/>
  </cols>
  <sheetData>
    <row r="1" spans="1:7" ht="21.75" customHeight="1">
      <c r="A1" s="277" t="s">
        <v>99</v>
      </c>
      <c r="B1" s="278"/>
      <c r="C1" s="278"/>
      <c r="D1" s="278"/>
      <c r="E1" s="278"/>
      <c r="F1" s="278"/>
      <c r="G1" s="278"/>
    </row>
    <row r="2" spans="1:7" ht="20.25" customHeight="1">
      <c r="A2" s="279" t="s">
        <v>561</v>
      </c>
      <c r="B2" s="278"/>
      <c r="C2" s="278"/>
      <c r="D2" s="278"/>
      <c r="E2" s="278"/>
      <c r="F2" s="278"/>
      <c r="G2" s="278"/>
    </row>
    <row r="3" spans="1:7" ht="18.75">
      <c r="A3" s="272" t="s">
        <v>562</v>
      </c>
      <c r="B3" s="272"/>
      <c r="C3" s="272"/>
      <c r="D3" s="272"/>
      <c r="E3" s="272"/>
      <c r="F3" s="272"/>
      <c r="G3" s="272"/>
    </row>
    <row r="4" spans="1:7" ht="17.25" customHeight="1">
      <c r="A4" s="273" t="s">
        <v>899</v>
      </c>
      <c r="B4" s="273"/>
      <c r="C4" s="273"/>
      <c r="D4" s="273"/>
      <c r="E4" s="273"/>
      <c r="F4" s="273"/>
      <c r="G4" s="273"/>
    </row>
    <row r="5" spans="1:7" ht="18" customHeight="1">
      <c r="A5" s="273" t="s">
        <v>398</v>
      </c>
      <c r="B5" s="273"/>
      <c r="C5" s="273"/>
      <c r="D5" s="273"/>
      <c r="E5" s="273"/>
      <c r="F5" s="273"/>
      <c r="G5" s="273"/>
    </row>
    <row r="6" spans="1:7" ht="18.75" customHeight="1">
      <c r="A6" s="273" t="s">
        <v>583</v>
      </c>
      <c r="B6" s="273"/>
      <c r="C6" s="273"/>
      <c r="D6" s="273"/>
      <c r="E6" s="273"/>
      <c r="F6" s="273"/>
      <c r="G6" s="273"/>
    </row>
    <row r="7" spans="1:7" ht="18.75">
      <c r="A7" s="273" t="s">
        <v>413</v>
      </c>
      <c r="B7" s="273"/>
      <c r="C7" s="273"/>
      <c r="D7" s="273"/>
      <c r="E7" s="273"/>
      <c r="F7" s="273"/>
      <c r="G7" s="273"/>
    </row>
    <row r="8" spans="1:7" ht="18.75">
      <c r="A8" s="273" t="s">
        <v>956</v>
      </c>
      <c r="B8" s="273"/>
      <c r="C8" s="273"/>
      <c r="D8" s="273"/>
      <c r="E8" s="273"/>
      <c r="F8" s="273"/>
      <c r="G8" s="273"/>
    </row>
    <row r="9" spans="1:7" ht="19.5" customHeight="1">
      <c r="A9" s="272" t="s">
        <v>957</v>
      </c>
      <c r="B9" s="272"/>
      <c r="C9" s="272"/>
      <c r="D9" s="272"/>
      <c r="E9" s="272"/>
      <c r="F9" s="272"/>
      <c r="G9" s="272"/>
    </row>
    <row r="10" spans="1:7" ht="18.75">
      <c r="A10" s="273" t="s">
        <v>587</v>
      </c>
      <c r="B10" s="273"/>
      <c r="C10" s="273"/>
      <c r="D10" s="273"/>
      <c r="E10" s="273"/>
      <c r="F10" s="273"/>
      <c r="G10" s="273"/>
    </row>
    <row r="11" spans="1:7" ht="18.75">
      <c r="A11" s="273" t="s">
        <v>414</v>
      </c>
      <c r="B11" s="273"/>
      <c r="C11" s="273"/>
      <c r="D11" s="273"/>
      <c r="E11" s="273"/>
      <c r="F11" s="273"/>
      <c r="G11" s="273"/>
    </row>
    <row r="12" spans="1:7" ht="18.75">
      <c r="A12" s="273" t="s">
        <v>415</v>
      </c>
      <c r="B12" s="273"/>
      <c r="C12" s="273"/>
      <c r="D12" s="273"/>
      <c r="E12" s="273"/>
      <c r="F12" s="273"/>
      <c r="G12" s="273"/>
    </row>
    <row r="13" spans="1:7" ht="17.25" customHeight="1">
      <c r="A13" s="273" t="s">
        <v>416</v>
      </c>
      <c r="B13" s="273"/>
      <c r="C13" s="273"/>
      <c r="D13" s="273"/>
      <c r="E13" s="273"/>
      <c r="F13" s="273"/>
      <c r="G13" s="273"/>
    </row>
    <row r="14" spans="1:7" ht="17.25" customHeight="1">
      <c r="A14" s="273" t="s">
        <v>417</v>
      </c>
      <c r="B14" s="273"/>
      <c r="C14" s="273"/>
      <c r="D14" s="273"/>
      <c r="E14" s="273"/>
      <c r="F14" s="273"/>
      <c r="G14" s="273"/>
    </row>
    <row r="15" spans="1:7" ht="17.25" customHeight="1">
      <c r="A15" s="272" t="s">
        <v>427</v>
      </c>
      <c r="B15" s="272"/>
      <c r="C15" s="272"/>
      <c r="D15" s="272"/>
      <c r="E15" s="272"/>
      <c r="F15" s="272"/>
      <c r="G15" s="272"/>
    </row>
    <row r="16" spans="1:7" ht="24" customHeight="1">
      <c r="A16" s="273" t="s">
        <v>958</v>
      </c>
      <c r="B16" s="273"/>
      <c r="C16" s="273"/>
      <c r="D16" s="273"/>
      <c r="E16" s="273"/>
      <c r="F16" s="273"/>
      <c r="G16" s="273"/>
    </row>
    <row r="17" spans="1:7" ht="33" customHeight="1">
      <c r="A17" s="272" t="s">
        <v>409</v>
      </c>
      <c r="B17" s="273"/>
      <c r="C17" s="273"/>
      <c r="D17" s="273"/>
      <c r="E17" s="273"/>
      <c r="F17" s="273"/>
      <c r="G17" s="273"/>
    </row>
    <row r="18" spans="1:7" ht="36" customHeight="1">
      <c r="A18" s="276" t="s">
        <v>410</v>
      </c>
      <c r="B18" s="276"/>
      <c r="C18" s="276"/>
      <c r="D18" s="276"/>
      <c r="E18" s="276"/>
      <c r="F18" s="276"/>
      <c r="G18" s="276"/>
    </row>
    <row r="19" spans="1:7" ht="18.75" customHeight="1">
      <c r="A19" s="272" t="s">
        <v>959</v>
      </c>
      <c r="B19" s="272"/>
      <c r="C19" s="272"/>
      <c r="D19" s="272"/>
      <c r="E19" s="272"/>
      <c r="F19" s="272"/>
      <c r="G19" s="272"/>
    </row>
    <row r="20" spans="1:7" ht="18.75">
      <c r="A20" s="273" t="s">
        <v>960</v>
      </c>
      <c r="B20" s="273"/>
      <c r="C20" s="273"/>
      <c r="D20" s="273"/>
      <c r="E20" s="273"/>
      <c r="F20" s="273"/>
      <c r="G20" s="273"/>
    </row>
    <row r="21" spans="1:7" ht="18.75">
      <c r="A21" s="273" t="s">
        <v>584</v>
      </c>
      <c r="B21" s="273"/>
      <c r="C21" s="273"/>
      <c r="D21" s="273"/>
      <c r="E21" s="273"/>
      <c r="F21" s="273"/>
      <c r="G21" s="273"/>
    </row>
    <row r="22" spans="1:7" ht="18.75">
      <c r="A22" s="273" t="s">
        <v>585</v>
      </c>
      <c r="B22" s="273"/>
      <c r="C22" s="273"/>
      <c r="D22" s="273"/>
      <c r="E22" s="273"/>
      <c r="F22" s="273"/>
      <c r="G22" s="273"/>
    </row>
    <row r="23" spans="1:7" ht="21.75" customHeight="1">
      <c r="A23" s="273" t="s">
        <v>586</v>
      </c>
      <c r="B23" s="273"/>
      <c r="C23" s="273"/>
      <c r="D23" s="273"/>
      <c r="E23" s="273"/>
      <c r="F23" s="273"/>
      <c r="G23" s="273"/>
    </row>
    <row r="24" spans="1:7" ht="27" customHeight="1">
      <c r="A24" s="272" t="s">
        <v>588</v>
      </c>
      <c r="B24" s="273"/>
      <c r="C24" s="273"/>
      <c r="D24" s="273"/>
      <c r="E24" s="273"/>
      <c r="F24" s="273"/>
      <c r="G24" s="273"/>
    </row>
    <row r="25" spans="1:7" ht="35.25" customHeight="1">
      <c r="A25" s="272" t="s">
        <v>961</v>
      </c>
      <c r="B25" s="273"/>
      <c r="C25" s="273"/>
      <c r="D25" s="273"/>
      <c r="E25" s="273"/>
      <c r="F25" s="273"/>
      <c r="G25" s="273"/>
    </row>
    <row r="26" spans="1:7" ht="21" customHeight="1">
      <c r="A26" s="272" t="s">
        <v>277</v>
      </c>
      <c r="B26" s="272"/>
      <c r="C26" s="272"/>
      <c r="D26" s="272"/>
      <c r="E26" s="272"/>
      <c r="F26" s="272"/>
      <c r="G26" s="272"/>
    </row>
    <row r="27" ht="18" customHeight="1" thickBot="1">
      <c r="A27" s="17"/>
    </row>
    <row r="28" spans="1:6" ht="16.5">
      <c r="A28" s="270" t="s">
        <v>592</v>
      </c>
      <c r="B28" s="274" t="s">
        <v>560</v>
      </c>
      <c r="C28" s="274"/>
      <c r="D28" s="274"/>
      <c r="E28" s="274"/>
      <c r="F28" s="275"/>
    </row>
    <row r="29" spans="1:6" ht="16.5">
      <c r="A29" s="271"/>
      <c r="B29" s="208">
        <v>2012</v>
      </c>
      <c r="C29" s="208">
        <v>2013</v>
      </c>
      <c r="D29" s="208">
        <v>2014</v>
      </c>
      <c r="E29" s="209">
        <v>2015</v>
      </c>
      <c r="F29" s="58"/>
    </row>
    <row r="30" spans="1:6" ht="39" customHeight="1" thickBot="1">
      <c r="A30" s="64">
        <v>1</v>
      </c>
      <c r="B30" s="84">
        <v>2</v>
      </c>
      <c r="C30" s="84">
        <v>3</v>
      </c>
      <c r="D30" s="84">
        <v>4</v>
      </c>
      <c r="E30" s="84">
        <v>5</v>
      </c>
      <c r="F30" s="124">
        <v>6</v>
      </c>
    </row>
    <row r="31" spans="1:6" ht="33">
      <c r="A31" s="86" t="s">
        <v>100</v>
      </c>
      <c r="B31" s="196">
        <v>210292</v>
      </c>
      <c r="C31" s="196">
        <v>210292</v>
      </c>
      <c r="D31" s="196">
        <v>210292</v>
      </c>
      <c r="E31" s="196">
        <v>210292</v>
      </c>
      <c r="F31" s="196"/>
    </row>
    <row r="32" spans="1:6" ht="16.5">
      <c r="A32" s="77" t="s">
        <v>563</v>
      </c>
      <c r="B32" s="61"/>
      <c r="C32" s="61"/>
      <c r="D32" s="61"/>
      <c r="E32" s="61"/>
      <c r="F32" s="61"/>
    </row>
    <row r="33" spans="1:6" ht="16.5">
      <c r="A33" s="77" t="s">
        <v>564</v>
      </c>
      <c r="B33" s="61">
        <v>152630</v>
      </c>
      <c r="C33" s="61">
        <v>151730</v>
      </c>
      <c r="D33" s="61">
        <v>142300</v>
      </c>
      <c r="E33" s="61">
        <v>141926</v>
      </c>
      <c r="F33" s="61"/>
    </row>
    <row r="34" spans="1:6" ht="16.5">
      <c r="A34" s="77" t="s">
        <v>565</v>
      </c>
      <c r="B34" s="61"/>
      <c r="C34" s="61"/>
      <c r="D34" s="61"/>
      <c r="E34" s="61"/>
      <c r="F34" s="61"/>
    </row>
    <row r="35" spans="1:6" ht="16.5">
      <c r="A35" s="77" t="s">
        <v>566</v>
      </c>
      <c r="B35" s="61">
        <v>109712</v>
      </c>
      <c r="C35" s="61">
        <v>107082</v>
      </c>
      <c r="D35" s="61">
        <v>107100</v>
      </c>
      <c r="E35" s="61">
        <v>107273</v>
      </c>
      <c r="F35" s="61"/>
    </row>
    <row r="36" spans="1:6" ht="16.5">
      <c r="A36" s="77" t="s">
        <v>870</v>
      </c>
      <c r="B36" s="61">
        <v>7970</v>
      </c>
      <c r="C36" s="61">
        <v>7970</v>
      </c>
      <c r="D36" s="61">
        <v>7970</v>
      </c>
      <c r="E36" s="61">
        <v>7970</v>
      </c>
      <c r="F36" s="61"/>
    </row>
    <row r="37" spans="1:6" ht="16.5">
      <c r="A37" s="77" t="s">
        <v>567</v>
      </c>
      <c r="B37" s="61">
        <v>34744</v>
      </c>
      <c r="C37" s="61">
        <v>37386</v>
      </c>
      <c r="D37" s="261">
        <v>35026</v>
      </c>
      <c r="E37" s="61">
        <f>844+25693</f>
        <v>26537</v>
      </c>
      <c r="F37" s="61"/>
    </row>
    <row r="38" spans="1:6" ht="33">
      <c r="A38" s="77" t="s">
        <v>568</v>
      </c>
      <c r="B38" s="61">
        <v>174</v>
      </c>
      <c r="C38" s="61">
        <v>174</v>
      </c>
      <c r="D38" s="261">
        <v>174</v>
      </c>
      <c r="E38" s="61">
        <v>146</v>
      </c>
      <c r="F38" s="61"/>
    </row>
    <row r="39" spans="1:6" ht="16.5">
      <c r="A39" s="77" t="s">
        <v>569</v>
      </c>
      <c r="B39" s="61">
        <v>39696</v>
      </c>
      <c r="C39" s="61">
        <v>39696</v>
      </c>
      <c r="D39" s="61">
        <v>39696</v>
      </c>
      <c r="E39" s="61">
        <v>39696</v>
      </c>
      <c r="F39" s="61"/>
    </row>
    <row r="40" spans="1:6" ht="16.5">
      <c r="A40" s="77" t="s">
        <v>589</v>
      </c>
      <c r="B40" s="61">
        <v>6259</v>
      </c>
      <c r="C40" s="61">
        <v>6259</v>
      </c>
      <c r="D40" s="61">
        <v>6259</v>
      </c>
      <c r="E40" s="61">
        <v>6259</v>
      </c>
      <c r="F40" s="61"/>
    </row>
    <row r="41" spans="1:6" ht="16.5">
      <c r="A41" s="77" t="s">
        <v>590</v>
      </c>
      <c r="B41" s="61">
        <v>562</v>
      </c>
      <c r="C41" s="61">
        <v>562</v>
      </c>
      <c r="D41" s="61">
        <v>565</v>
      </c>
      <c r="E41" s="61">
        <v>565</v>
      </c>
      <c r="F41" s="61"/>
    </row>
    <row r="42" spans="1:6" ht="16.5">
      <c r="A42" s="77" t="s">
        <v>591</v>
      </c>
      <c r="B42" s="61">
        <v>11145</v>
      </c>
      <c r="C42" s="61">
        <v>11145</v>
      </c>
      <c r="D42" s="61">
        <v>11145</v>
      </c>
      <c r="E42" s="61">
        <v>11145</v>
      </c>
      <c r="F42" s="61"/>
    </row>
    <row r="51" ht="35.25" customHeight="1"/>
  </sheetData>
  <sheetProtection/>
  <mergeCells count="28">
    <mergeCell ref="A1:G1"/>
    <mergeCell ref="A2:G2"/>
    <mergeCell ref="A11:G11"/>
    <mergeCell ref="A4:G4"/>
    <mergeCell ref="A5:G5"/>
    <mergeCell ref="A6:G6"/>
    <mergeCell ref="A7:G7"/>
    <mergeCell ref="A3:G3"/>
    <mergeCell ref="A8:G8"/>
    <mergeCell ref="A10:G10"/>
    <mergeCell ref="A15:G15"/>
    <mergeCell ref="A16:G16"/>
    <mergeCell ref="A17:G17"/>
    <mergeCell ref="A18:G18"/>
    <mergeCell ref="A9:G9"/>
    <mergeCell ref="A12:G12"/>
    <mergeCell ref="A13:G13"/>
    <mergeCell ref="A14:G14"/>
    <mergeCell ref="A28:A29"/>
    <mergeCell ref="A24:G24"/>
    <mergeCell ref="A25:G25"/>
    <mergeCell ref="B28:F28"/>
    <mergeCell ref="A26:G26"/>
    <mergeCell ref="A19:G19"/>
    <mergeCell ref="A20:G20"/>
    <mergeCell ref="A21:G21"/>
    <mergeCell ref="A22:G22"/>
    <mergeCell ref="A23:G2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53.875" style="0" customWidth="1"/>
    <col min="2" max="2" width="29.00390625" style="0" customWidth="1"/>
    <col min="5" max="6" width="13.125" style="0" bestFit="1" customWidth="1"/>
  </cols>
  <sheetData>
    <row r="1" spans="1:14" ht="16.5">
      <c r="A1" s="284" t="s">
        <v>280</v>
      </c>
      <c r="B1" s="285"/>
      <c r="C1" s="285"/>
      <c r="D1" s="285"/>
      <c r="E1" s="285"/>
      <c r="F1" s="285"/>
      <c r="G1" s="285"/>
      <c r="H1" s="9"/>
      <c r="I1" s="9"/>
      <c r="J1" s="9"/>
      <c r="K1" s="9"/>
      <c r="L1" s="9"/>
      <c r="M1" s="9"/>
      <c r="N1" s="9"/>
    </row>
    <row r="2" spans="1:14" ht="16.5">
      <c r="A2" s="286" t="s">
        <v>593</v>
      </c>
      <c r="B2" s="278"/>
      <c r="C2" s="278"/>
      <c r="D2" s="278"/>
      <c r="E2" s="278"/>
      <c r="F2" s="278"/>
      <c r="G2" s="278"/>
      <c r="H2" s="1"/>
      <c r="I2" s="1"/>
      <c r="J2" s="1"/>
      <c r="K2" s="1"/>
      <c r="L2" s="1"/>
      <c r="M2" s="1"/>
      <c r="N2" s="1"/>
    </row>
    <row r="3" spans="1:14" ht="17.25" thickBot="1">
      <c r="A3" s="287" t="s">
        <v>594</v>
      </c>
      <c r="B3" s="288"/>
      <c r="C3" s="288"/>
      <c r="D3" s="288"/>
      <c r="E3" s="288"/>
      <c r="F3" s="288"/>
      <c r="G3" s="288"/>
      <c r="H3" s="16"/>
      <c r="I3" s="16"/>
      <c r="J3" s="16"/>
      <c r="K3" s="16"/>
      <c r="L3" s="16"/>
      <c r="M3" s="16"/>
      <c r="N3" s="16"/>
    </row>
    <row r="4" spans="1:7" ht="12.75">
      <c r="A4" s="295" t="s">
        <v>592</v>
      </c>
      <c r="B4" s="295" t="s">
        <v>598</v>
      </c>
      <c r="C4" s="289" t="s">
        <v>560</v>
      </c>
      <c r="D4" s="290"/>
      <c r="E4" s="290"/>
      <c r="F4" s="290"/>
      <c r="G4" s="291"/>
    </row>
    <row r="5" spans="1:7" ht="13.5" thickBot="1">
      <c r="A5" s="296"/>
      <c r="B5" s="296"/>
      <c r="C5" s="292"/>
      <c r="D5" s="293"/>
      <c r="E5" s="293"/>
      <c r="F5" s="293"/>
      <c r="G5" s="294"/>
    </row>
    <row r="6" spans="1:7" ht="16.5" thickBot="1">
      <c r="A6" s="297"/>
      <c r="B6" s="297"/>
      <c r="C6" s="220">
        <v>2013</v>
      </c>
      <c r="D6" s="220">
        <v>2014</v>
      </c>
      <c r="E6" s="221">
        <v>2015</v>
      </c>
      <c r="F6" s="221">
        <v>2016</v>
      </c>
      <c r="G6" s="20"/>
    </row>
    <row r="7" spans="1:7" ht="16.5" thickBot="1">
      <c r="A7" s="18">
        <v>1</v>
      </c>
      <c r="B7" s="19">
        <v>2</v>
      </c>
      <c r="C7" s="220">
        <v>3</v>
      </c>
      <c r="D7" s="220">
        <v>4</v>
      </c>
      <c r="E7" s="220">
        <v>5</v>
      </c>
      <c r="F7" s="220">
        <v>6</v>
      </c>
      <c r="G7" s="19">
        <v>7</v>
      </c>
    </row>
    <row r="8" spans="1:7" ht="15.75">
      <c r="A8" s="89" t="s">
        <v>826</v>
      </c>
      <c r="B8" s="62" t="s">
        <v>505</v>
      </c>
      <c r="C8" s="222">
        <v>24.3</v>
      </c>
      <c r="D8" s="223">
        <v>24.076</v>
      </c>
      <c r="E8" s="223">
        <v>24.108</v>
      </c>
      <c r="F8" s="223">
        <v>24.095</v>
      </c>
      <c r="G8" s="72"/>
    </row>
    <row r="9" spans="1:7" ht="15" customHeight="1">
      <c r="A9" s="89" t="s">
        <v>506</v>
      </c>
      <c r="B9" s="62"/>
      <c r="C9" s="105"/>
      <c r="D9" s="224"/>
      <c r="E9" s="224"/>
      <c r="F9" s="224"/>
      <c r="G9" s="60"/>
    </row>
    <row r="10" spans="1:7" ht="15.75">
      <c r="A10" s="89" t="s">
        <v>512</v>
      </c>
      <c r="B10" s="123">
        <v>1</v>
      </c>
      <c r="C10" s="105"/>
      <c r="D10" s="224"/>
      <c r="E10" s="224"/>
      <c r="F10" s="224"/>
      <c r="G10" s="60"/>
    </row>
    <row r="11" spans="1:7" ht="17.25" customHeight="1">
      <c r="A11" s="89" t="s">
        <v>510</v>
      </c>
      <c r="C11" s="105"/>
      <c r="D11" s="224"/>
      <c r="E11" s="224"/>
      <c r="F11" s="224"/>
      <c r="G11" s="60"/>
    </row>
    <row r="12" spans="1:7" ht="31.5">
      <c r="A12" s="89" t="s">
        <v>507</v>
      </c>
      <c r="B12" s="110" t="s">
        <v>508</v>
      </c>
      <c r="C12" s="105">
        <v>16.5</v>
      </c>
      <c r="D12" s="224">
        <v>17</v>
      </c>
      <c r="E12" s="225">
        <v>17.3</v>
      </c>
      <c r="F12" s="225">
        <f>4267/24095*100</f>
        <v>17.709068271425608</v>
      </c>
      <c r="G12" s="60"/>
    </row>
    <row r="13" spans="1:7" ht="33.75" customHeight="1">
      <c r="A13" s="73" t="s">
        <v>509</v>
      </c>
      <c r="B13" s="62" t="s">
        <v>508</v>
      </c>
      <c r="C13" s="105">
        <v>57.2</v>
      </c>
      <c r="D13" s="224">
        <v>55.5</v>
      </c>
      <c r="E13" s="225">
        <v>54.7</v>
      </c>
      <c r="F13" s="225">
        <f>12969/24095*100</f>
        <v>53.82444490558207</v>
      </c>
      <c r="G13" s="60"/>
    </row>
    <row r="14" spans="1:7" ht="36" customHeight="1">
      <c r="A14" s="73" t="s">
        <v>603</v>
      </c>
      <c r="B14" s="62" t="s">
        <v>508</v>
      </c>
      <c r="C14" s="105">
        <v>26.3</v>
      </c>
      <c r="D14" s="224">
        <v>27.5</v>
      </c>
      <c r="E14" s="225">
        <v>28</v>
      </c>
      <c r="F14" s="225">
        <f>6859/24095*100</f>
        <v>28.46648682299232</v>
      </c>
      <c r="G14" s="60"/>
    </row>
    <row r="15" spans="1:7" ht="15.75">
      <c r="A15" s="89" t="s">
        <v>827</v>
      </c>
      <c r="B15" s="62" t="s">
        <v>511</v>
      </c>
      <c r="C15" s="105">
        <v>41.04</v>
      </c>
      <c r="D15" s="224">
        <v>41.66</v>
      </c>
      <c r="E15" s="226">
        <v>41.4</v>
      </c>
      <c r="F15" s="225">
        <v>41.5</v>
      </c>
      <c r="G15" s="60"/>
    </row>
    <row r="16" spans="1:7" ht="31.5">
      <c r="A16" s="89" t="s">
        <v>596</v>
      </c>
      <c r="B16" s="62" t="s">
        <v>396</v>
      </c>
      <c r="C16" s="105">
        <v>12.6</v>
      </c>
      <c r="D16" s="224">
        <v>13.3</v>
      </c>
      <c r="E16" s="224">
        <v>13</v>
      </c>
      <c r="F16" s="224">
        <v>12.9</v>
      </c>
      <c r="G16" s="60"/>
    </row>
    <row r="17" spans="1:7" ht="31.5">
      <c r="A17" s="89" t="s">
        <v>597</v>
      </c>
      <c r="B17" s="62" t="s">
        <v>396</v>
      </c>
      <c r="C17" s="105">
        <v>17.1</v>
      </c>
      <c r="D17" s="224">
        <v>17.5</v>
      </c>
      <c r="E17" s="224">
        <v>17.1</v>
      </c>
      <c r="F17" s="224">
        <v>18.2</v>
      </c>
      <c r="G17" s="60"/>
    </row>
    <row r="18" spans="1:7" ht="31.5">
      <c r="A18" s="89" t="s">
        <v>513</v>
      </c>
      <c r="B18" s="62" t="s">
        <v>396</v>
      </c>
      <c r="C18" s="105">
        <v>-0.11</v>
      </c>
      <c r="D18" s="224">
        <v>-4.2</v>
      </c>
      <c r="E18" s="224">
        <v>-4.2</v>
      </c>
      <c r="F18" s="224">
        <v>-5.4</v>
      </c>
      <c r="G18" s="60"/>
    </row>
    <row r="19" spans="1:7" ht="31.5">
      <c r="A19" s="89" t="s">
        <v>514</v>
      </c>
      <c r="B19" s="62" t="s">
        <v>511</v>
      </c>
      <c r="C19" s="105">
        <v>65.55</v>
      </c>
      <c r="D19" s="105">
        <v>69.4</v>
      </c>
      <c r="E19" s="105">
        <v>69.5</v>
      </c>
      <c r="F19" s="224">
        <v>69.5</v>
      </c>
      <c r="G19" s="60"/>
    </row>
    <row r="20" spans="1:7" ht="15.75">
      <c r="A20" s="89" t="s">
        <v>515</v>
      </c>
      <c r="B20" s="62" t="s">
        <v>516</v>
      </c>
      <c r="C20" s="105">
        <v>102</v>
      </c>
      <c r="D20" s="224">
        <v>-88</v>
      </c>
      <c r="E20" s="224">
        <v>135</v>
      </c>
      <c r="F20" s="224">
        <v>115</v>
      </c>
      <c r="G20" s="60"/>
    </row>
    <row r="21" spans="1:7" ht="33" customHeight="1">
      <c r="A21" s="89" t="s">
        <v>517</v>
      </c>
      <c r="B21" s="147" t="s">
        <v>397</v>
      </c>
      <c r="C21" s="105">
        <v>42</v>
      </c>
      <c r="D21" s="224">
        <v>-36</v>
      </c>
      <c r="E21" s="224">
        <v>56</v>
      </c>
      <c r="F21" s="224">
        <v>47.7</v>
      </c>
      <c r="G21" s="60"/>
    </row>
    <row r="22" spans="1:7" ht="15.75">
      <c r="A22" s="111"/>
      <c r="B22" s="106"/>
      <c r="C22" s="106"/>
      <c r="D22" s="107"/>
      <c r="E22" s="107"/>
      <c r="F22" s="107"/>
      <c r="G22" s="107"/>
    </row>
    <row r="23" spans="1:7" ht="16.5" customHeight="1">
      <c r="A23" s="107"/>
      <c r="B23" s="106"/>
      <c r="C23" s="106"/>
      <c r="D23" s="107"/>
      <c r="E23" s="107"/>
      <c r="F23" s="107"/>
      <c r="G23" s="107"/>
    </row>
    <row r="24" spans="1:7" ht="20.25" customHeight="1">
      <c r="A24" s="107"/>
      <c r="B24" s="106"/>
      <c r="C24" s="106"/>
      <c r="D24" s="107"/>
      <c r="E24" s="107"/>
      <c r="F24" s="107"/>
      <c r="G24" s="107"/>
    </row>
    <row r="25" spans="1:7" ht="15.75" customHeight="1">
      <c r="A25" s="96"/>
      <c r="B25" s="281"/>
      <c r="C25" s="281"/>
      <c r="D25" s="283"/>
      <c r="E25" s="283"/>
      <c r="F25" s="283"/>
      <c r="G25" s="283"/>
    </row>
    <row r="26" spans="1:7" ht="15.75">
      <c r="A26" s="107"/>
      <c r="B26" s="281"/>
      <c r="C26" s="281"/>
      <c r="D26" s="283"/>
      <c r="E26" s="283"/>
      <c r="F26" s="283"/>
      <c r="G26" s="283"/>
    </row>
    <row r="27" spans="2:7" ht="12.75">
      <c r="B27" s="282"/>
      <c r="C27" s="282"/>
      <c r="D27" s="280"/>
      <c r="E27" s="280"/>
      <c r="F27" s="280"/>
      <c r="G27" s="280"/>
    </row>
    <row r="28" spans="1:7" ht="15.75">
      <c r="A28" s="7"/>
      <c r="B28" s="282"/>
      <c r="C28" s="282"/>
      <c r="D28" s="280"/>
      <c r="E28" s="280"/>
      <c r="F28" s="280"/>
      <c r="G28" s="280"/>
    </row>
    <row r="29" spans="2:7" ht="12.75">
      <c r="B29" s="282"/>
      <c r="C29" s="282"/>
      <c r="D29" s="280"/>
      <c r="E29" s="280"/>
      <c r="F29" s="280"/>
      <c r="G29" s="280"/>
    </row>
    <row r="30" spans="1:7" ht="15.75">
      <c r="A30" s="7"/>
      <c r="B30" s="282"/>
      <c r="C30" s="282"/>
      <c r="D30" s="280"/>
      <c r="E30" s="280"/>
      <c r="F30" s="280"/>
      <c r="G30" s="280"/>
    </row>
    <row r="31" spans="3:7" ht="12.75">
      <c r="C31" s="282"/>
      <c r="D31" s="280"/>
      <c r="E31" s="280"/>
      <c r="F31" s="280"/>
      <c r="G31" s="280"/>
    </row>
    <row r="32" spans="3:7" ht="12.75">
      <c r="C32" s="282"/>
      <c r="D32" s="280"/>
      <c r="E32" s="280"/>
      <c r="F32" s="280"/>
      <c r="G32" s="280"/>
    </row>
    <row r="33" spans="3:7" ht="12.75">
      <c r="C33" s="282"/>
      <c r="D33" s="280"/>
      <c r="E33" s="280"/>
      <c r="F33" s="280"/>
      <c r="G33" s="280"/>
    </row>
    <row r="34" spans="3:7" ht="12.75">
      <c r="C34" s="282"/>
      <c r="D34" s="280"/>
      <c r="E34" s="280"/>
      <c r="F34" s="280"/>
      <c r="G34" s="280"/>
    </row>
    <row r="35" spans="1:7" ht="15.75">
      <c r="A35" s="5"/>
      <c r="B35" s="11"/>
      <c r="C35" s="282"/>
      <c r="D35" s="280"/>
      <c r="E35" s="280"/>
      <c r="F35" s="280"/>
      <c r="G35" s="280"/>
    </row>
    <row r="36" spans="3:7" ht="12.75">
      <c r="C36" s="282"/>
      <c r="D36" s="280"/>
      <c r="E36" s="280"/>
      <c r="F36" s="280"/>
      <c r="G36" s="280"/>
    </row>
    <row r="37" spans="1:7" ht="15.75">
      <c r="A37" s="7"/>
      <c r="C37" s="282"/>
      <c r="D37" s="280"/>
      <c r="E37" s="280"/>
      <c r="F37" s="280"/>
      <c r="G37" s="280"/>
    </row>
    <row r="38" spans="2:7" ht="18" customHeight="1">
      <c r="B38" s="282"/>
      <c r="C38" s="282"/>
      <c r="D38" s="280"/>
      <c r="E38" s="280"/>
      <c r="F38" s="280"/>
      <c r="G38" s="280"/>
    </row>
    <row r="39" spans="1:7" ht="15.75">
      <c r="A39" s="7"/>
      <c r="B39" s="282"/>
      <c r="C39" s="282"/>
      <c r="D39" s="280"/>
      <c r="E39" s="280"/>
      <c r="F39" s="280"/>
      <c r="G39" s="280"/>
    </row>
  </sheetData>
  <sheetProtection/>
  <mergeCells count="40">
    <mergeCell ref="A1:G1"/>
    <mergeCell ref="A2:G2"/>
    <mergeCell ref="A3:G3"/>
    <mergeCell ref="C4:G5"/>
    <mergeCell ref="A4:A6"/>
    <mergeCell ref="B4:B6"/>
    <mergeCell ref="D25:D26"/>
    <mergeCell ref="E25:E26"/>
    <mergeCell ref="F25:F26"/>
    <mergeCell ref="G25:G26"/>
    <mergeCell ref="F29:F30"/>
    <mergeCell ref="E27:E28"/>
    <mergeCell ref="F27:F28"/>
    <mergeCell ref="C27:C28"/>
    <mergeCell ref="D27:D28"/>
    <mergeCell ref="B29:B30"/>
    <mergeCell ref="C29:C30"/>
    <mergeCell ref="D29:D30"/>
    <mergeCell ref="G27:G28"/>
    <mergeCell ref="G29:G30"/>
    <mergeCell ref="E29:E30"/>
    <mergeCell ref="B25:B26"/>
    <mergeCell ref="C25:C26"/>
    <mergeCell ref="E38:E39"/>
    <mergeCell ref="B38:B39"/>
    <mergeCell ref="C38:C39"/>
    <mergeCell ref="C36:C37"/>
    <mergeCell ref="C31:C35"/>
    <mergeCell ref="D31:D35"/>
    <mergeCell ref="E31:E35"/>
    <mergeCell ref="B27:B28"/>
    <mergeCell ref="F38:F39"/>
    <mergeCell ref="G38:G39"/>
    <mergeCell ref="D38:D39"/>
    <mergeCell ref="G31:G35"/>
    <mergeCell ref="D36:D37"/>
    <mergeCell ref="E36:E37"/>
    <mergeCell ref="F36:F37"/>
    <mergeCell ref="G36:G37"/>
    <mergeCell ref="F31:F35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05"/>
  <sheetViews>
    <sheetView view="pageBreakPreview" zoomScale="115" zoomScaleSheetLayoutView="115" zoomScalePageLayoutView="0" workbookViewId="0" topLeftCell="A1">
      <pane ySplit="5" topLeftCell="A96" activePane="bottomLeft" state="frozen"/>
      <selection pane="topLeft" activeCell="D95" sqref="D95"/>
      <selection pane="bottomLeft" activeCell="J101" sqref="J101"/>
    </sheetView>
  </sheetViews>
  <sheetFormatPr defaultColWidth="9.00390625" defaultRowHeight="12.75"/>
  <cols>
    <col min="1" max="1" width="61.375" style="0" customWidth="1"/>
    <col min="2" max="2" width="27.875" style="0" bestFit="1" customWidth="1"/>
    <col min="3" max="3" width="10.375" style="0" customWidth="1"/>
  </cols>
  <sheetData>
    <row r="1" spans="1:7" ht="16.5">
      <c r="A1" s="265" t="s">
        <v>279</v>
      </c>
      <c r="B1" s="265"/>
      <c r="C1" s="265"/>
      <c r="D1" s="265"/>
      <c r="E1" s="265"/>
      <c r="F1" s="265"/>
      <c r="G1" s="265"/>
    </row>
    <row r="2" spans="1:7" ht="27.75" customHeight="1" thickBot="1">
      <c r="A2" s="302" t="s">
        <v>647</v>
      </c>
      <c r="B2" s="303"/>
      <c r="C2" s="303"/>
      <c r="D2" s="303"/>
      <c r="E2" s="303"/>
      <c r="F2" s="303"/>
      <c r="G2" s="303"/>
    </row>
    <row r="3" spans="1:7" ht="16.5">
      <c r="A3" s="298" t="s">
        <v>592</v>
      </c>
      <c r="B3" s="300" t="s">
        <v>598</v>
      </c>
      <c r="C3" s="300" t="s">
        <v>560</v>
      </c>
      <c r="D3" s="300"/>
      <c r="E3" s="300"/>
      <c r="F3" s="300"/>
      <c r="G3" s="304"/>
    </row>
    <row r="4" spans="1:9" ht="16.5">
      <c r="A4" s="299"/>
      <c r="B4" s="301"/>
      <c r="C4" s="23">
        <v>2012</v>
      </c>
      <c r="D4" s="23">
        <v>2013</v>
      </c>
      <c r="E4" s="23">
        <v>2014</v>
      </c>
      <c r="F4" s="23">
        <v>2015</v>
      </c>
      <c r="G4" s="58"/>
      <c r="I4">
        <v>5</v>
      </c>
    </row>
    <row r="5" spans="1:7" ht="17.25" thickBot="1">
      <c r="A5" s="64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65">
        <v>7</v>
      </c>
    </row>
    <row r="6" spans="1:7" ht="69" customHeight="1">
      <c r="A6" s="87" t="s">
        <v>604</v>
      </c>
      <c r="B6" s="148"/>
      <c r="C6" s="227"/>
      <c r="D6" s="227"/>
      <c r="E6" s="227"/>
      <c r="F6" s="227"/>
      <c r="G6" s="46"/>
    </row>
    <row r="7" spans="1:7" ht="50.25" customHeight="1">
      <c r="A7" s="44" t="s">
        <v>605</v>
      </c>
      <c r="B7" s="15" t="s">
        <v>655</v>
      </c>
      <c r="C7" s="228">
        <v>49</v>
      </c>
      <c r="D7" s="112">
        <v>230.27</v>
      </c>
      <c r="E7" s="112">
        <v>223.4</v>
      </c>
      <c r="F7" s="112">
        <f>F27+F102</f>
        <v>277.26</v>
      </c>
      <c r="G7" s="44"/>
    </row>
    <row r="8" spans="1:7" ht="16.5">
      <c r="A8" s="44" t="s">
        <v>606</v>
      </c>
      <c r="B8" s="15" t="s">
        <v>607</v>
      </c>
      <c r="C8" s="112">
        <v>99</v>
      </c>
      <c r="D8" s="112">
        <v>100.8</v>
      </c>
      <c r="E8" s="112">
        <v>91.9</v>
      </c>
      <c r="F8" s="112">
        <v>113.39</v>
      </c>
      <c r="G8" s="44"/>
    </row>
    <row r="9" spans="1:7" ht="33">
      <c r="A9" s="44" t="s">
        <v>601</v>
      </c>
      <c r="B9" s="15" t="s">
        <v>658</v>
      </c>
      <c r="C9" s="112"/>
      <c r="D9" s="112"/>
      <c r="E9" s="112"/>
      <c r="F9" s="112"/>
      <c r="G9" s="44"/>
    </row>
    <row r="10" spans="1:7" ht="33">
      <c r="A10" s="44" t="s">
        <v>399</v>
      </c>
      <c r="B10" s="15" t="s">
        <v>729</v>
      </c>
      <c r="C10" s="112"/>
      <c r="D10" s="112"/>
      <c r="E10" s="112"/>
      <c r="F10" s="112"/>
      <c r="G10" s="44"/>
    </row>
    <row r="11" spans="1:7" ht="16.5">
      <c r="A11" s="24" t="s">
        <v>608</v>
      </c>
      <c r="B11" s="15"/>
      <c r="C11" s="112"/>
      <c r="D11" s="112"/>
      <c r="E11" s="112"/>
      <c r="F11" s="112"/>
      <c r="G11" s="44"/>
    </row>
    <row r="12" spans="1:7" ht="35.25" customHeight="1">
      <c r="A12" s="44" t="s">
        <v>609</v>
      </c>
      <c r="B12" s="15" t="s">
        <v>655</v>
      </c>
      <c r="C12" s="112"/>
      <c r="D12" s="112"/>
      <c r="E12" s="112"/>
      <c r="F12" s="112"/>
      <c r="G12" s="44"/>
    </row>
    <row r="13" spans="1:7" ht="16.5">
      <c r="A13" s="44" t="s">
        <v>610</v>
      </c>
      <c r="B13" s="15" t="s">
        <v>607</v>
      </c>
      <c r="C13" s="112"/>
      <c r="D13" s="112"/>
      <c r="E13" s="112"/>
      <c r="F13" s="112"/>
      <c r="G13" s="44"/>
    </row>
    <row r="14" spans="1:7" ht="33">
      <c r="A14" s="44" t="s">
        <v>601</v>
      </c>
      <c r="B14" s="15" t="s">
        <v>658</v>
      </c>
      <c r="C14" s="112"/>
      <c r="D14" s="112"/>
      <c r="E14" s="112"/>
      <c r="F14" s="112"/>
      <c r="G14" s="44"/>
    </row>
    <row r="15" spans="1:7" ht="33">
      <c r="A15" s="44" t="s">
        <v>399</v>
      </c>
      <c r="B15" s="15" t="s">
        <v>729</v>
      </c>
      <c r="C15" s="112"/>
      <c r="D15" s="112"/>
      <c r="E15" s="112"/>
      <c r="F15" s="112"/>
      <c r="G15" s="44"/>
    </row>
    <row r="16" spans="1:7" ht="33">
      <c r="A16" s="24" t="s">
        <v>611</v>
      </c>
      <c r="B16" s="15"/>
      <c r="C16" s="112"/>
      <c r="D16" s="112"/>
      <c r="E16" s="112"/>
      <c r="F16" s="112"/>
      <c r="G16" s="44"/>
    </row>
    <row r="17" spans="1:7" ht="33.75" customHeight="1">
      <c r="A17" s="44" t="s">
        <v>609</v>
      </c>
      <c r="B17" s="15" t="s">
        <v>655</v>
      </c>
      <c r="C17" s="112"/>
      <c r="D17" s="112"/>
      <c r="E17" s="112"/>
      <c r="F17" s="112"/>
      <c r="G17" s="44"/>
    </row>
    <row r="18" spans="1:7" ht="16.5">
      <c r="A18" s="44" t="s">
        <v>610</v>
      </c>
      <c r="B18" s="15" t="s">
        <v>607</v>
      </c>
      <c r="C18" s="112"/>
      <c r="D18" s="112"/>
      <c r="E18" s="112"/>
      <c r="F18" s="112"/>
      <c r="G18" s="44"/>
    </row>
    <row r="19" spans="1:7" ht="33">
      <c r="A19" s="44" t="s">
        <v>601</v>
      </c>
      <c r="B19" s="15" t="s">
        <v>658</v>
      </c>
      <c r="C19" s="112"/>
      <c r="D19" s="112"/>
      <c r="E19" s="112"/>
      <c r="F19" s="112"/>
      <c r="G19" s="44"/>
    </row>
    <row r="20" spans="1:7" ht="33">
      <c r="A20" s="44" t="s">
        <v>399</v>
      </c>
      <c r="B20" s="15" t="s">
        <v>729</v>
      </c>
      <c r="C20" s="112"/>
      <c r="D20" s="112"/>
      <c r="E20" s="112"/>
      <c r="F20" s="112"/>
      <c r="G20" s="44"/>
    </row>
    <row r="21" spans="1:7" ht="33">
      <c r="A21" s="24" t="s">
        <v>612</v>
      </c>
      <c r="B21" s="15"/>
      <c r="C21" s="112"/>
      <c r="D21" s="112"/>
      <c r="E21" s="112"/>
      <c r="F21" s="112"/>
      <c r="G21" s="44"/>
    </row>
    <row r="22" spans="1:7" ht="36" customHeight="1">
      <c r="A22" s="44" t="s">
        <v>609</v>
      </c>
      <c r="B22" s="15" t="s">
        <v>655</v>
      </c>
      <c r="C22" s="112"/>
      <c r="D22" s="112"/>
      <c r="E22" s="112"/>
      <c r="F22" s="112"/>
      <c r="G22" s="44"/>
    </row>
    <row r="23" spans="1:7" ht="16.5">
      <c r="A23" s="44" t="s">
        <v>610</v>
      </c>
      <c r="B23" s="15" t="s">
        <v>607</v>
      </c>
      <c r="C23" s="112"/>
      <c r="D23" s="112"/>
      <c r="E23" s="112"/>
      <c r="F23" s="112"/>
      <c r="G23" s="44"/>
    </row>
    <row r="24" spans="1:7" ht="33">
      <c r="A24" s="44" t="s">
        <v>601</v>
      </c>
      <c r="B24" s="15" t="s">
        <v>658</v>
      </c>
      <c r="C24" s="112"/>
      <c r="D24" s="112"/>
      <c r="E24" s="112"/>
      <c r="F24" s="112"/>
      <c r="G24" s="44"/>
    </row>
    <row r="25" spans="1:7" ht="33">
      <c r="A25" s="44" t="s">
        <v>399</v>
      </c>
      <c r="B25" s="15" t="s">
        <v>729</v>
      </c>
      <c r="C25" s="112"/>
      <c r="D25" s="112"/>
      <c r="E25" s="112"/>
      <c r="F25" s="112"/>
      <c r="G25" s="44"/>
    </row>
    <row r="26" spans="1:7" ht="16.5">
      <c r="A26" s="24" t="s">
        <v>613</v>
      </c>
      <c r="B26" s="15"/>
      <c r="C26" s="112"/>
      <c r="D26" s="112"/>
      <c r="E26" s="112"/>
      <c r="F26" s="112"/>
      <c r="G26" s="44"/>
    </row>
    <row r="27" spans="1:7" ht="33.75" customHeight="1">
      <c r="A27" s="44" t="s">
        <v>609</v>
      </c>
      <c r="B27" s="15" t="s">
        <v>655</v>
      </c>
      <c r="C27" s="112">
        <v>6.7</v>
      </c>
      <c r="D27" s="112">
        <v>177.98</v>
      </c>
      <c r="E27" s="112">
        <v>171.9</v>
      </c>
      <c r="F27" s="112">
        <f>F32+F52+F77+F87</f>
        <v>220.7</v>
      </c>
      <c r="G27" s="44"/>
    </row>
    <row r="28" spans="1:7" ht="16.5">
      <c r="A28" s="44" t="s">
        <v>610</v>
      </c>
      <c r="B28" s="15" t="s">
        <v>607</v>
      </c>
      <c r="C28" s="112">
        <v>119.6</v>
      </c>
      <c r="D28" s="112">
        <v>100.8</v>
      </c>
      <c r="E28" s="112">
        <v>96.6</v>
      </c>
      <c r="F28" s="112">
        <v>115.01</v>
      </c>
      <c r="G28" s="44"/>
    </row>
    <row r="29" spans="1:7" ht="33">
      <c r="A29" s="44" t="s">
        <v>601</v>
      </c>
      <c r="B29" s="15" t="s">
        <v>658</v>
      </c>
      <c r="C29" s="112"/>
      <c r="D29" s="112"/>
      <c r="E29" s="112"/>
      <c r="F29" s="112"/>
      <c r="G29" s="44"/>
    </row>
    <row r="30" spans="1:7" ht="33">
      <c r="A30" s="44" t="s">
        <v>399</v>
      </c>
      <c r="B30" s="15" t="s">
        <v>729</v>
      </c>
      <c r="C30" s="112"/>
      <c r="D30" s="112"/>
      <c r="E30" s="112"/>
      <c r="F30" s="112"/>
      <c r="G30" s="44"/>
    </row>
    <row r="31" spans="1:7" ht="33">
      <c r="A31" s="24" t="s">
        <v>614</v>
      </c>
      <c r="B31" s="15"/>
      <c r="C31" s="112"/>
      <c r="D31" s="112"/>
      <c r="E31" s="112"/>
      <c r="F31" s="112"/>
      <c r="G31" s="44"/>
    </row>
    <row r="32" spans="1:7" ht="36" customHeight="1">
      <c r="A32" s="44" t="s">
        <v>609</v>
      </c>
      <c r="B32" s="15" t="s">
        <v>655</v>
      </c>
      <c r="C32" s="112"/>
      <c r="D32" s="112">
        <v>123.69</v>
      </c>
      <c r="E32" s="112">
        <v>118.1</v>
      </c>
      <c r="F32" s="112">
        <v>180.81</v>
      </c>
      <c r="G32" s="44"/>
    </row>
    <row r="33" spans="1:7" ht="16.5">
      <c r="A33" s="44" t="s">
        <v>610</v>
      </c>
      <c r="B33" s="15" t="s">
        <v>607</v>
      </c>
      <c r="C33" s="112"/>
      <c r="D33" s="112">
        <v>100.8</v>
      </c>
      <c r="E33" s="112">
        <v>95.5</v>
      </c>
      <c r="F33" s="112">
        <v>136.41</v>
      </c>
      <c r="G33" s="44"/>
    </row>
    <row r="34" spans="1:7" ht="33">
      <c r="A34" s="44" t="s">
        <v>601</v>
      </c>
      <c r="B34" s="15" t="s">
        <v>658</v>
      </c>
      <c r="C34" s="112"/>
      <c r="D34" s="112"/>
      <c r="E34" s="112"/>
      <c r="F34" s="112"/>
      <c r="G34" s="44"/>
    </row>
    <row r="35" spans="1:7" ht="33">
      <c r="A35" s="44" t="s">
        <v>399</v>
      </c>
      <c r="B35" s="15" t="s">
        <v>729</v>
      </c>
      <c r="C35" s="112"/>
      <c r="D35" s="112"/>
      <c r="E35" s="112"/>
      <c r="F35" s="112"/>
      <c r="G35" s="44"/>
    </row>
    <row r="36" spans="1:7" ht="21" customHeight="1">
      <c r="A36" s="24" t="s">
        <v>615</v>
      </c>
      <c r="B36" s="15"/>
      <c r="C36" s="112"/>
      <c r="D36" s="112"/>
      <c r="E36" s="112"/>
      <c r="F36" s="112"/>
      <c r="G36" s="44"/>
    </row>
    <row r="37" spans="1:7" ht="36" customHeight="1">
      <c r="A37" s="44" t="s">
        <v>609</v>
      </c>
      <c r="B37" s="15" t="s">
        <v>655</v>
      </c>
      <c r="C37" s="112"/>
      <c r="D37" s="112"/>
      <c r="E37" s="112"/>
      <c r="F37" s="112"/>
      <c r="G37" s="44"/>
    </row>
    <row r="38" spans="1:7" ht="16.5">
      <c r="A38" s="44" t="s">
        <v>610</v>
      </c>
      <c r="B38" s="15" t="s">
        <v>607</v>
      </c>
      <c r="C38" s="112"/>
      <c r="D38" s="112"/>
      <c r="E38" s="112"/>
      <c r="F38" s="112"/>
      <c r="G38" s="44"/>
    </row>
    <row r="39" spans="1:7" ht="33">
      <c r="A39" s="44" t="s">
        <v>601</v>
      </c>
      <c r="B39" s="15" t="s">
        <v>658</v>
      </c>
      <c r="C39" s="112"/>
      <c r="D39" s="112"/>
      <c r="E39" s="112"/>
      <c r="F39" s="112"/>
      <c r="G39" s="44"/>
    </row>
    <row r="40" spans="1:7" ht="33">
      <c r="A40" s="44" t="s">
        <v>399</v>
      </c>
      <c r="B40" s="15" t="s">
        <v>729</v>
      </c>
      <c r="C40" s="112"/>
      <c r="D40" s="112"/>
      <c r="E40" s="112"/>
      <c r="F40" s="112"/>
      <c r="G40" s="44"/>
    </row>
    <row r="41" spans="1:7" ht="33">
      <c r="A41" s="24" t="s">
        <v>616</v>
      </c>
      <c r="B41" s="15"/>
      <c r="C41" s="112"/>
      <c r="D41" s="112"/>
      <c r="E41" s="112"/>
      <c r="F41" s="112"/>
      <c r="G41" s="44"/>
    </row>
    <row r="42" spans="1:7" ht="33.75" customHeight="1">
      <c r="A42" s="44" t="s">
        <v>609</v>
      </c>
      <c r="B42" s="15" t="s">
        <v>655</v>
      </c>
      <c r="C42" s="112"/>
      <c r="D42" s="112"/>
      <c r="E42" s="112"/>
      <c r="F42" s="112"/>
      <c r="G42" s="44"/>
    </row>
    <row r="43" spans="1:7" ht="16.5">
      <c r="A43" s="44" t="s">
        <v>610</v>
      </c>
      <c r="B43" s="15" t="s">
        <v>607</v>
      </c>
      <c r="C43" s="112"/>
      <c r="D43" s="112"/>
      <c r="E43" s="112"/>
      <c r="F43" s="112"/>
      <c r="G43" s="44"/>
    </row>
    <row r="44" spans="1:7" ht="33">
      <c r="A44" s="44" t="s">
        <v>601</v>
      </c>
      <c r="B44" s="15" t="s">
        <v>658</v>
      </c>
      <c r="C44" s="112"/>
      <c r="D44" s="112"/>
      <c r="E44" s="112"/>
      <c r="F44" s="112"/>
      <c r="G44" s="44"/>
    </row>
    <row r="45" spans="1:7" ht="33">
      <c r="A45" s="44" t="s">
        <v>399</v>
      </c>
      <c r="B45" s="15" t="s">
        <v>729</v>
      </c>
      <c r="C45" s="112"/>
      <c r="D45" s="112"/>
      <c r="E45" s="112"/>
      <c r="F45" s="112"/>
      <c r="G45" s="44"/>
    </row>
    <row r="46" spans="1:7" ht="33">
      <c r="A46" s="24" t="s">
        <v>617</v>
      </c>
      <c r="B46" s="15"/>
      <c r="C46" s="112"/>
      <c r="D46" s="112"/>
      <c r="E46" s="112"/>
      <c r="F46" s="112"/>
      <c r="G46" s="44"/>
    </row>
    <row r="47" spans="1:7" ht="35.25" customHeight="1">
      <c r="A47" s="44" t="s">
        <v>609</v>
      </c>
      <c r="B47" s="15" t="s">
        <v>655</v>
      </c>
      <c r="C47" s="112"/>
      <c r="D47" s="112"/>
      <c r="E47" s="112"/>
      <c r="F47" s="112"/>
      <c r="G47" s="44"/>
    </row>
    <row r="48" spans="1:7" ht="16.5">
      <c r="A48" s="44" t="s">
        <v>610</v>
      </c>
      <c r="B48" s="15" t="s">
        <v>607</v>
      </c>
      <c r="C48" s="112"/>
      <c r="D48" s="112"/>
      <c r="E48" s="112"/>
      <c r="F48" s="112"/>
      <c r="G48" s="44"/>
    </row>
    <row r="49" spans="1:7" ht="35.25" customHeight="1">
      <c r="A49" s="44" t="s">
        <v>601</v>
      </c>
      <c r="B49" s="15" t="s">
        <v>658</v>
      </c>
      <c r="C49" s="112"/>
      <c r="D49" s="112"/>
      <c r="E49" s="112"/>
      <c r="F49" s="112"/>
      <c r="G49" s="44"/>
    </row>
    <row r="50" spans="1:7" ht="35.25" customHeight="1">
      <c r="A50" s="44" t="s">
        <v>399</v>
      </c>
      <c r="B50" s="15" t="s">
        <v>729</v>
      </c>
      <c r="C50" s="112"/>
      <c r="D50" s="112"/>
      <c r="E50" s="112"/>
      <c r="F50" s="112"/>
      <c r="G50" s="44"/>
    </row>
    <row r="51" spans="1:7" ht="36" customHeight="1">
      <c r="A51" s="24" t="s">
        <v>618</v>
      </c>
      <c r="B51" s="15"/>
      <c r="C51" s="112"/>
      <c r="D51" s="112"/>
      <c r="E51" s="112"/>
      <c r="F51" s="112"/>
      <c r="G51" s="44"/>
    </row>
    <row r="52" spans="1:7" ht="36" customHeight="1">
      <c r="A52" s="44" t="s">
        <v>609</v>
      </c>
      <c r="B52" s="15" t="s">
        <v>655</v>
      </c>
      <c r="C52" s="112">
        <v>6.7</v>
      </c>
      <c r="D52" s="112">
        <v>5.97</v>
      </c>
      <c r="E52" s="112">
        <v>5.78</v>
      </c>
      <c r="F52" s="112">
        <v>5.42</v>
      </c>
      <c r="G52" s="44"/>
    </row>
    <row r="53" spans="1:7" ht="16.5">
      <c r="A53" s="44" t="s">
        <v>610</v>
      </c>
      <c r="B53" s="15" t="s">
        <v>607</v>
      </c>
      <c r="C53" s="112">
        <v>119.6</v>
      </c>
      <c r="D53" s="112">
        <v>100.8</v>
      </c>
      <c r="E53" s="112">
        <v>96.8</v>
      </c>
      <c r="F53" s="112">
        <v>77.14</v>
      </c>
      <c r="G53" s="44"/>
    </row>
    <row r="54" spans="1:7" ht="33">
      <c r="A54" s="44" t="s">
        <v>601</v>
      </c>
      <c r="B54" s="15" t="s">
        <v>658</v>
      </c>
      <c r="C54" s="112"/>
      <c r="D54" s="112"/>
      <c r="E54" s="112"/>
      <c r="F54" s="112"/>
      <c r="G54" s="44"/>
    </row>
    <row r="55" spans="1:7" ht="33">
      <c r="A55" s="44" t="s">
        <v>399</v>
      </c>
      <c r="B55" s="15" t="s">
        <v>729</v>
      </c>
      <c r="C55" s="112"/>
      <c r="D55" s="112"/>
      <c r="E55" s="112"/>
      <c r="F55" s="112"/>
      <c r="G55" s="44"/>
    </row>
    <row r="56" spans="1:7" ht="39" customHeight="1">
      <c r="A56" s="24" t="s">
        <v>619</v>
      </c>
      <c r="B56" s="15"/>
      <c r="C56" s="112"/>
      <c r="D56" s="112"/>
      <c r="E56" s="112"/>
      <c r="F56" s="112"/>
      <c r="G56" s="44"/>
    </row>
    <row r="57" spans="1:7" ht="36" customHeight="1">
      <c r="A57" s="44" t="s">
        <v>609</v>
      </c>
      <c r="B57" s="15" t="s">
        <v>655</v>
      </c>
      <c r="C57" s="112"/>
      <c r="D57" s="112"/>
      <c r="E57" s="112"/>
      <c r="F57" s="112"/>
      <c r="G57" s="44"/>
    </row>
    <row r="58" spans="1:7" ht="16.5">
      <c r="A58" s="44" t="s">
        <v>610</v>
      </c>
      <c r="B58" s="15" t="s">
        <v>607</v>
      </c>
      <c r="C58" s="112"/>
      <c r="D58" s="112"/>
      <c r="E58" s="112"/>
      <c r="F58" s="112"/>
      <c r="G58" s="44"/>
    </row>
    <row r="59" spans="1:7" ht="33">
      <c r="A59" s="44" t="s">
        <v>601</v>
      </c>
      <c r="B59" s="15" t="s">
        <v>658</v>
      </c>
      <c r="C59" s="112"/>
      <c r="D59" s="112"/>
      <c r="E59" s="112"/>
      <c r="F59" s="112"/>
      <c r="G59" s="44"/>
    </row>
    <row r="60" spans="1:7" ht="33">
      <c r="A60" s="44" t="s">
        <v>399</v>
      </c>
      <c r="B60" s="15" t="s">
        <v>729</v>
      </c>
      <c r="C60" s="112"/>
      <c r="D60" s="112"/>
      <c r="E60" s="112"/>
      <c r="F60" s="112"/>
      <c r="G60" s="44"/>
    </row>
    <row r="61" spans="1:7" ht="16.5">
      <c r="A61" s="24" t="s">
        <v>620</v>
      </c>
      <c r="B61" s="15"/>
      <c r="C61" s="112"/>
      <c r="D61" s="112"/>
      <c r="E61" s="112"/>
      <c r="F61" s="112"/>
      <c r="G61" s="44"/>
    </row>
    <row r="62" spans="1:7" ht="34.5" customHeight="1">
      <c r="A62" s="44" t="s">
        <v>609</v>
      </c>
      <c r="B62" s="15" t="s">
        <v>655</v>
      </c>
      <c r="C62" s="112"/>
      <c r="D62" s="112"/>
      <c r="E62" s="112"/>
      <c r="F62" s="112"/>
      <c r="G62" s="44"/>
    </row>
    <row r="63" spans="1:7" ht="16.5">
      <c r="A63" s="44" t="s">
        <v>610</v>
      </c>
      <c r="B63" s="15" t="s">
        <v>607</v>
      </c>
      <c r="C63" s="112"/>
      <c r="D63" s="112"/>
      <c r="E63" s="112"/>
      <c r="F63" s="112"/>
      <c r="G63" s="44"/>
    </row>
    <row r="64" spans="1:7" ht="33.75" customHeight="1">
      <c r="A64" s="44" t="s">
        <v>601</v>
      </c>
      <c r="B64" s="15" t="s">
        <v>658</v>
      </c>
      <c r="C64" s="112"/>
      <c r="D64" s="112"/>
      <c r="E64" s="112"/>
      <c r="F64" s="112"/>
      <c r="G64" s="44"/>
    </row>
    <row r="65" spans="1:7" ht="33.75" customHeight="1">
      <c r="A65" s="44" t="s">
        <v>399</v>
      </c>
      <c r="B65" s="15" t="s">
        <v>729</v>
      </c>
      <c r="C65" s="112"/>
      <c r="D65" s="112"/>
      <c r="E65" s="112"/>
      <c r="F65" s="112"/>
      <c r="G65" s="44"/>
    </row>
    <row r="66" spans="1:7" ht="33">
      <c r="A66" s="24" t="s">
        <v>621</v>
      </c>
      <c r="B66" s="15"/>
      <c r="C66" s="112"/>
      <c r="D66" s="112"/>
      <c r="E66" s="112"/>
      <c r="F66" s="112"/>
      <c r="G66" s="44"/>
    </row>
    <row r="67" spans="1:7" ht="34.5" customHeight="1">
      <c r="A67" s="44" t="s">
        <v>609</v>
      </c>
      <c r="B67" s="15" t="s">
        <v>655</v>
      </c>
      <c r="C67" s="112"/>
      <c r="D67" s="112"/>
      <c r="E67" s="112"/>
      <c r="F67" s="112"/>
      <c r="G67" s="44"/>
    </row>
    <row r="68" spans="1:7" ht="16.5">
      <c r="A68" s="44" t="s">
        <v>610</v>
      </c>
      <c r="B68" s="15" t="s">
        <v>607</v>
      </c>
      <c r="C68" s="112"/>
      <c r="D68" s="112"/>
      <c r="E68" s="112"/>
      <c r="F68" s="112"/>
      <c r="G68" s="44"/>
    </row>
    <row r="69" spans="1:7" ht="33">
      <c r="A69" s="44" t="s">
        <v>601</v>
      </c>
      <c r="B69" s="15" t="s">
        <v>658</v>
      </c>
      <c r="C69" s="112"/>
      <c r="D69" s="112"/>
      <c r="E69" s="112"/>
      <c r="F69" s="112"/>
      <c r="G69" s="44"/>
    </row>
    <row r="70" spans="1:7" ht="33">
      <c r="A70" s="44" t="s">
        <v>399</v>
      </c>
      <c r="B70" s="15" t="s">
        <v>729</v>
      </c>
      <c r="C70" s="112"/>
      <c r="D70" s="112"/>
      <c r="E70" s="112"/>
      <c r="F70" s="112"/>
      <c r="G70" s="44"/>
    </row>
    <row r="71" spans="1:7" ht="33">
      <c r="A71" s="24" t="s">
        <v>622</v>
      </c>
      <c r="B71" s="15"/>
      <c r="C71" s="112"/>
      <c r="D71" s="112"/>
      <c r="E71" s="112"/>
      <c r="F71" s="112"/>
      <c r="G71" s="44"/>
    </row>
    <row r="72" spans="1:7" ht="35.25" customHeight="1">
      <c r="A72" s="44" t="s">
        <v>609</v>
      </c>
      <c r="B72" s="15" t="s">
        <v>655</v>
      </c>
      <c r="C72" s="112"/>
      <c r="D72" s="112"/>
      <c r="E72" s="112"/>
      <c r="F72" s="112"/>
      <c r="G72" s="44"/>
    </row>
    <row r="73" spans="1:7" ht="16.5">
      <c r="A73" s="44" t="s">
        <v>610</v>
      </c>
      <c r="B73" s="15" t="s">
        <v>607</v>
      </c>
      <c r="C73" s="112"/>
      <c r="D73" s="112"/>
      <c r="E73" s="112"/>
      <c r="F73" s="112"/>
      <c r="G73" s="44"/>
    </row>
    <row r="74" spans="1:7" ht="39" customHeight="1">
      <c r="A74" s="44" t="s">
        <v>601</v>
      </c>
      <c r="B74" s="15" t="s">
        <v>658</v>
      </c>
      <c r="C74" s="112"/>
      <c r="D74" s="112"/>
      <c r="E74" s="112"/>
      <c r="F74" s="112"/>
      <c r="G74" s="44"/>
    </row>
    <row r="75" spans="1:7" ht="39" customHeight="1">
      <c r="A75" s="44" t="s">
        <v>399</v>
      </c>
      <c r="B75" s="15" t="s">
        <v>729</v>
      </c>
      <c r="C75" s="112"/>
      <c r="D75" s="112"/>
      <c r="E75" s="112"/>
      <c r="F75" s="112"/>
      <c r="G75" s="44"/>
    </row>
    <row r="76" spans="1:7" ht="33">
      <c r="A76" s="24" t="s">
        <v>641</v>
      </c>
      <c r="B76" s="15"/>
      <c r="C76" s="112"/>
      <c r="D76" s="112"/>
      <c r="E76" s="112"/>
      <c r="F76" s="112"/>
      <c r="G76" s="44"/>
    </row>
    <row r="77" spans="1:7" ht="33.75" customHeight="1">
      <c r="A77" s="145" t="s">
        <v>609</v>
      </c>
      <c r="B77" s="15" t="s">
        <v>655</v>
      </c>
      <c r="C77" s="112"/>
      <c r="D77" s="112">
        <v>13.11</v>
      </c>
      <c r="E77" s="112">
        <v>24.6</v>
      </c>
      <c r="F77" s="112">
        <v>30.28</v>
      </c>
      <c r="G77" s="44"/>
    </row>
    <row r="78" spans="1:7" ht="16.5">
      <c r="A78" s="44" t="s">
        <v>610</v>
      </c>
      <c r="B78" s="15" t="s">
        <v>607</v>
      </c>
      <c r="C78" s="112"/>
      <c r="D78" s="112">
        <v>100.8</v>
      </c>
      <c r="E78" s="112">
        <v>187.7</v>
      </c>
      <c r="F78" s="112">
        <v>92.39</v>
      </c>
      <c r="G78" s="44"/>
    </row>
    <row r="79" spans="1:7" ht="33">
      <c r="A79" s="44" t="s">
        <v>601</v>
      </c>
      <c r="B79" s="15" t="s">
        <v>658</v>
      </c>
      <c r="C79" s="112"/>
      <c r="D79" s="112"/>
      <c r="E79" s="112"/>
      <c r="F79" s="112"/>
      <c r="G79" s="44"/>
    </row>
    <row r="80" spans="1:7" ht="33">
      <c r="A80" s="44" t="s">
        <v>399</v>
      </c>
      <c r="B80" s="15" t="s">
        <v>729</v>
      </c>
      <c r="C80" s="112"/>
      <c r="D80" s="112"/>
      <c r="E80" s="112"/>
      <c r="F80" s="112"/>
      <c r="G80" s="44"/>
    </row>
    <row r="81" spans="1:7" ht="36" customHeight="1">
      <c r="A81" s="24" t="s">
        <v>642</v>
      </c>
      <c r="B81" s="15"/>
      <c r="C81" s="112"/>
      <c r="D81" s="112"/>
      <c r="E81" s="112"/>
      <c r="F81" s="112"/>
      <c r="G81" s="44"/>
    </row>
    <row r="82" spans="1:7" ht="35.25" customHeight="1">
      <c r="A82" s="44" t="s">
        <v>609</v>
      </c>
      <c r="B82" s="15" t="s">
        <v>655</v>
      </c>
      <c r="C82" s="112"/>
      <c r="D82" s="112"/>
      <c r="E82" s="112"/>
      <c r="F82" s="112"/>
      <c r="G82" s="44"/>
    </row>
    <row r="83" spans="1:7" ht="16.5">
      <c r="A83" s="44" t="s">
        <v>610</v>
      </c>
      <c r="B83" s="15" t="s">
        <v>607</v>
      </c>
      <c r="C83" s="112"/>
      <c r="D83" s="112"/>
      <c r="E83" s="112"/>
      <c r="F83" s="112"/>
      <c r="G83" s="44"/>
    </row>
    <row r="84" spans="1:7" ht="33">
      <c r="A84" s="44" t="s">
        <v>601</v>
      </c>
      <c r="B84" s="15" t="s">
        <v>658</v>
      </c>
      <c r="C84" s="112"/>
      <c r="D84" s="112"/>
      <c r="E84" s="112"/>
      <c r="F84" s="112"/>
      <c r="G84" s="44"/>
    </row>
    <row r="85" spans="1:7" ht="33">
      <c r="A85" s="44" t="s">
        <v>399</v>
      </c>
      <c r="B85" s="15" t="s">
        <v>729</v>
      </c>
      <c r="C85" s="112"/>
      <c r="D85" s="112"/>
      <c r="E85" s="112"/>
      <c r="F85" s="112"/>
      <c r="G85" s="44"/>
    </row>
    <row r="86" spans="1:7" ht="33">
      <c r="A86" s="24" t="s">
        <v>643</v>
      </c>
      <c r="B86" s="15"/>
      <c r="C86" s="112"/>
      <c r="D86" s="112"/>
      <c r="E86" s="112"/>
      <c r="F86" s="112"/>
      <c r="G86" s="44"/>
    </row>
    <row r="87" spans="1:7" ht="34.5" customHeight="1">
      <c r="A87" s="44" t="s">
        <v>609</v>
      </c>
      <c r="B87" s="15" t="s">
        <v>655</v>
      </c>
      <c r="C87" s="112"/>
      <c r="D87" s="112"/>
      <c r="E87" s="112"/>
      <c r="F87" s="112">
        <v>4.19</v>
      </c>
      <c r="G87" s="44"/>
    </row>
    <row r="88" spans="1:7" ht="16.5">
      <c r="A88" s="44" t="s">
        <v>610</v>
      </c>
      <c r="B88" s="15" t="s">
        <v>607</v>
      </c>
      <c r="C88" s="112"/>
      <c r="D88" s="112"/>
      <c r="E88" s="112"/>
      <c r="F88" s="112">
        <v>89.44</v>
      </c>
      <c r="G88" s="44"/>
    </row>
    <row r="89" spans="1:7" ht="33">
      <c r="A89" s="44" t="s">
        <v>601</v>
      </c>
      <c r="B89" s="15" t="s">
        <v>658</v>
      </c>
      <c r="C89" s="112"/>
      <c r="D89" s="112"/>
      <c r="E89" s="112"/>
      <c r="F89" s="112"/>
      <c r="G89" s="44"/>
    </row>
    <row r="90" spans="1:7" ht="33">
      <c r="A90" s="44" t="s">
        <v>399</v>
      </c>
      <c r="B90" s="15" t="s">
        <v>729</v>
      </c>
      <c r="C90" s="112"/>
      <c r="D90" s="112"/>
      <c r="E90" s="112"/>
      <c r="F90" s="112"/>
      <c r="G90" s="44"/>
    </row>
    <row r="91" spans="1:7" ht="33">
      <c r="A91" s="24" t="s">
        <v>644</v>
      </c>
      <c r="B91" s="15"/>
      <c r="C91" s="112"/>
      <c r="D91" s="112"/>
      <c r="E91" s="112"/>
      <c r="F91" s="112"/>
      <c r="G91" s="44"/>
    </row>
    <row r="92" spans="1:7" ht="36" customHeight="1">
      <c r="A92" s="44" t="s">
        <v>609</v>
      </c>
      <c r="B92" s="15" t="s">
        <v>655</v>
      </c>
      <c r="C92" s="112"/>
      <c r="D92" s="112"/>
      <c r="E92" s="112"/>
      <c r="F92" s="112"/>
      <c r="G92" s="44"/>
    </row>
    <row r="93" spans="1:7" ht="16.5">
      <c r="A93" s="44" t="s">
        <v>610</v>
      </c>
      <c r="B93" s="15" t="s">
        <v>607</v>
      </c>
      <c r="C93" s="112"/>
      <c r="D93" s="112"/>
      <c r="E93" s="112"/>
      <c r="F93" s="112"/>
      <c r="G93" s="44"/>
    </row>
    <row r="94" spans="1:7" ht="33">
      <c r="A94" s="44" t="s">
        <v>601</v>
      </c>
      <c r="B94" s="15" t="s">
        <v>658</v>
      </c>
      <c r="C94" s="112"/>
      <c r="D94" s="112"/>
      <c r="E94" s="112"/>
      <c r="F94" s="112"/>
      <c r="G94" s="44"/>
    </row>
    <row r="95" spans="1:7" ht="33">
      <c r="A95" s="44" t="s">
        <v>399</v>
      </c>
      <c r="B95" s="15" t="s">
        <v>729</v>
      </c>
      <c r="C95" s="112"/>
      <c r="D95" s="112"/>
      <c r="E95" s="112"/>
      <c r="F95" s="112"/>
      <c r="G95" s="44"/>
    </row>
    <row r="96" spans="1:7" ht="16.5">
      <c r="A96" s="24" t="s">
        <v>645</v>
      </c>
      <c r="B96" s="15"/>
      <c r="C96" s="112"/>
      <c r="D96" s="112"/>
      <c r="E96" s="112"/>
      <c r="F96" s="112"/>
      <c r="G96" s="44"/>
    </row>
    <row r="97" spans="1:7" ht="33.75" customHeight="1">
      <c r="A97" s="44" t="s">
        <v>609</v>
      </c>
      <c r="B97" s="15" t="s">
        <v>655</v>
      </c>
      <c r="C97" s="112"/>
      <c r="D97" s="112">
        <v>35.21</v>
      </c>
      <c r="E97" s="112"/>
      <c r="F97" s="112"/>
      <c r="G97" s="44"/>
    </row>
    <row r="98" spans="1:7" ht="16.5">
      <c r="A98" s="44" t="s">
        <v>610</v>
      </c>
      <c r="B98" s="15" t="s">
        <v>607</v>
      </c>
      <c r="C98" s="112"/>
      <c r="D98" s="112">
        <v>100.8</v>
      </c>
      <c r="E98" s="112"/>
      <c r="F98" s="112"/>
      <c r="G98" s="44"/>
    </row>
    <row r="99" spans="1:7" ht="33">
      <c r="A99" s="44" t="s">
        <v>601</v>
      </c>
      <c r="B99" s="15" t="s">
        <v>658</v>
      </c>
      <c r="C99" s="112"/>
      <c r="D99" s="112"/>
      <c r="E99" s="112"/>
      <c r="F99" s="112"/>
      <c r="G99" s="44"/>
    </row>
    <row r="100" spans="1:7" ht="33">
      <c r="A100" s="44" t="s">
        <v>399</v>
      </c>
      <c r="B100" s="15" t="s">
        <v>729</v>
      </c>
      <c r="C100" s="112"/>
      <c r="D100" s="112"/>
      <c r="E100" s="112"/>
      <c r="F100" s="112"/>
      <c r="G100" s="44"/>
    </row>
    <row r="101" spans="1:7" ht="33" customHeight="1">
      <c r="A101" s="24" t="s">
        <v>646</v>
      </c>
      <c r="B101" s="15"/>
      <c r="C101" s="112"/>
      <c r="D101" s="112"/>
      <c r="E101" s="112"/>
      <c r="F101" s="112"/>
      <c r="G101" s="44"/>
    </row>
    <row r="102" spans="1:7" ht="33.75" customHeight="1">
      <c r="A102" s="44" t="s">
        <v>609</v>
      </c>
      <c r="B102" s="15" t="s">
        <v>655</v>
      </c>
      <c r="C102" s="112">
        <v>42.3</v>
      </c>
      <c r="D102" s="112">
        <v>52.29</v>
      </c>
      <c r="E102" s="112">
        <v>55.3</v>
      </c>
      <c r="F102" s="112">
        <v>56.56</v>
      </c>
      <c r="G102" s="44"/>
    </row>
    <row r="103" spans="1:7" ht="16.5">
      <c r="A103" s="44" t="s">
        <v>610</v>
      </c>
      <c r="B103" s="15" t="s">
        <v>607</v>
      </c>
      <c r="C103" s="112">
        <v>99</v>
      </c>
      <c r="D103" s="112">
        <v>100.8</v>
      </c>
      <c r="E103" s="112">
        <v>105.7</v>
      </c>
      <c r="F103" s="112">
        <v>98.95</v>
      </c>
      <c r="G103" s="44"/>
    </row>
    <row r="104" spans="1:7" ht="33">
      <c r="A104" s="44" t="s">
        <v>601</v>
      </c>
      <c r="B104" s="15" t="s">
        <v>658</v>
      </c>
      <c r="C104" s="112"/>
      <c r="D104" s="112"/>
      <c r="E104" s="112"/>
      <c r="F104" s="112"/>
      <c r="G104" s="44"/>
    </row>
    <row r="105" spans="1:7" ht="33">
      <c r="A105" s="44" t="s">
        <v>399</v>
      </c>
      <c r="B105" s="15" t="s">
        <v>729</v>
      </c>
      <c r="C105" s="112"/>
      <c r="D105" s="112"/>
      <c r="E105" s="112"/>
      <c r="F105" s="112"/>
      <c r="G105" s="44"/>
    </row>
  </sheetData>
  <sheetProtection/>
  <mergeCells count="5">
    <mergeCell ref="A1:G1"/>
    <mergeCell ref="A3:A4"/>
    <mergeCell ref="B3:B4"/>
    <mergeCell ref="A2:G2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75" zoomScaleSheetLayoutView="75" zoomScalePageLayoutView="0" workbookViewId="0" topLeftCell="A1">
      <selection activeCell="D95" sqref="D95"/>
    </sheetView>
  </sheetViews>
  <sheetFormatPr defaultColWidth="9.00390625" defaultRowHeight="12.75"/>
  <cols>
    <col min="1" max="1" width="11.75390625" style="0" customWidth="1"/>
    <col min="2" max="2" width="9.75390625" style="0" customWidth="1"/>
    <col min="3" max="3" width="14.375" style="0" customWidth="1"/>
    <col min="4" max="4" width="10.25390625" style="0" customWidth="1"/>
    <col min="5" max="5" width="13.25390625" style="0" customWidth="1"/>
    <col min="6" max="6" width="10.00390625" style="0" customWidth="1"/>
    <col min="7" max="7" width="9.625" style="0" customWidth="1"/>
    <col min="8" max="8" width="8.75390625" style="0" customWidth="1"/>
    <col min="9" max="9" width="12.125" style="0" customWidth="1"/>
    <col min="10" max="10" width="12.375" style="0" customWidth="1"/>
    <col min="11" max="11" width="11.625" style="0" customWidth="1"/>
    <col min="12" max="12" width="13.00390625" style="0" customWidth="1"/>
  </cols>
  <sheetData>
    <row r="1" spans="1:12" ht="21" customHeight="1">
      <c r="A1" s="306"/>
      <c r="B1" s="306"/>
      <c r="C1" s="306"/>
      <c r="D1" s="306"/>
      <c r="E1" s="306"/>
      <c r="F1" s="306"/>
      <c r="G1" s="306"/>
      <c r="H1" s="306" t="s">
        <v>281</v>
      </c>
      <c r="I1" s="306"/>
      <c r="J1" s="306"/>
      <c r="K1" s="306" t="s">
        <v>408</v>
      </c>
      <c r="L1" s="306"/>
    </row>
    <row r="2" spans="10:11" ht="21" customHeight="1">
      <c r="J2" s="108"/>
      <c r="K2" s="108"/>
    </row>
    <row r="3" spans="1:12" ht="16.5">
      <c r="A3" s="286" t="s">
        <v>400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</row>
    <row r="4" ht="13.5" thickBot="1"/>
    <row r="5" spans="1:12" ht="180" customHeight="1">
      <c r="A5" s="41" t="s">
        <v>407</v>
      </c>
      <c r="B5" s="42" t="s">
        <v>406</v>
      </c>
      <c r="C5" s="42" t="s">
        <v>457</v>
      </c>
      <c r="D5" s="42" t="s">
        <v>405</v>
      </c>
      <c r="E5" s="42" t="s">
        <v>722</v>
      </c>
      <c r="F5" s="42" t="s">
        <v>401</v>
      </c>
      <c r="G5" s="42" t="s">
        <v>724</v>
      </c>
      <c r="H5" s="42" t="s">
        <v>723</v>
      </c>
      <c r="I5" s="42" t="s">
        <v>402</v>
      </c>
      <c r="J5" s="117" t="s">
        <v>403</v>
      </c>
      <c r="K5" s="42" t="s">
        <v>404</v>
      </c>
      <c r="L5" s="121" t="s">
        <v>284</v>
      </c>
    </row>
    <row r="6" spans="1:12" ht="15.75" thickBot="1">
      <c r="A6" s="39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118">
        <v>10</v>
      </c>
      <c r="K6" s="40">
        <v>11</v>
      </c>
      <c r="L6" s="122">
        <v>12</v>
      </c>
    </row>
    <row r="7" spans="1:12" ht="87" customHeight="1">
      <c r="A7" s="125"/>
      <c r="B7" s="35"/>
      <c r="C7" s="35"/>
      <c r="D7" s="35"/>
      <c r="E7" s="35"/>
      <c r="F7" s="35"/>
      <c r="G7" s="35"/>
      <c r="H7" s="35"/>
      <c r="I7" s="35"/>
      <c r="J7" s="119"/>
      <c r="K7" s="35"/>
      <c r="L7" s="35"/>
    </row>
    <row r="8" spans="1:12" ht="12.75">
      <c r="A8" s="27"/>
      <c r="B8" s="27"/>
      <c r="C8" s="27"/>
      <c r="D8" s="27"/>
      <c r="E8" s="27"/>
      <c r="F8" s="27"/>
      <c r="G8" s="27"/>
      <c r="H8" s="35"/>
      <c r="I8" s="27"/>
      <c r="J8" s="120"/>
      <c r="K8" s="27"/>
      <c r="L8" s="27"/>
    </row>
    <row r="10" spans="1:12" ht="12.75">
      <c r="A10" s="305" t="s">
        <v>602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</row>
    <row r="11" spans="1:12" ht="12.75">
      <c r="A11" s="278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</row>
    <row r="12" spans="1:12" ht="12.75">
      <c r="A12" s="278"/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</row>
    <row r="13" spans="1:12" ht="12.75">
      <c r="A13" s="278"/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</row>
    <row r="14" spans="1:12" ht="12.75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</row>
    <row r="15" spans="1:12" ht="12.75">
      <c r="A15" s="278"/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</row>
    <row r="16" spans="1:12" ht="12.75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</row>
    <row r="23" ht="12.75">
      <c r="P23" s="27"/>
    </row>
    <row r="32" ht="138" customHeight="1"/>
  </sheetData>
  <sheetProtection/>
  <mergeCells count="4">
    <mergeCell ref="A10:L16"/>
    <mergeCell ref="A3:L3"/>
    <mergeCell ref="A1:G1"/>
    <mergeCell ref="H1:L1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zoomScalePageLayoutView="0" workbookViewId="0" topLeftCell="A1">
      <selection activeCell="K12" sqref="K12"/>
    </sheetView>
  </sheetViews>
  <sheetFormatPr defaultColWidth="9.00390625" defaultRowHeight="12.75"/>
  <cols>
    <col min="1" max="1" width="51.00390625" style="0" customWidth="1"/>
    <col min="2" max="2" width="17.00390625" style="0" customWidth="1"/>
    <col min="3" max="3" width="11.375" style="0" customWidth="1"/>
    <col min="4" max="4" width="10.875" style="0" customWidth="1"/>
    <col min="5" max="5" width="10.75390625" style="0" customWidth="1"/>
    <col min="6" max="6" width="11.00390625" style="0" customWidth="1"/>
    <col min="7" max="7" width="11.125" style="0" customWidth="1"/>
  </cols>
  <sheetData>
    <row r="1" spans="1:7" ht="16.5">
      <c r="A1" s="284" t="s">
        <v>282</v>
      </c>
      <c r="B1" s="310"/>
      <c r="C1" s="310"/>
      <c r="D1" s="310"/>
      <c r="E1" s="310"/>
      <c r="F1" s="310"/>
      <c r="G1" s="310"/>
    </row>
    <row r="2" spans="1:7" ht="39" customHeight="1" thickBot="1">
      <c r="A2" s="311" t="s">
        <v>101</v>
      </c>
      <c r="B2" s="312"/>
      <c r="C2" s="312"/>
      <c r="D2" s="312"/>
      <c r="E2" s="312"/>
      <c r="F2" s="312"/>
      <c r="G2" s="312"/>
    </row>
    <row r="3" spans="1:7" ht="16.5">
      <c r="A3" s="270" t="s">
        <v>727</v>
      </c>
      <c r="B3" s="308" t="s">
        <v>598</v>
      </c>
      <c r="C3" s="300" t="s">
        <v>560</v>
      </c>
      <c r="D3" s="300"/>
      <c r="E3" s="300"/>
      <c r="F3" s="300"/>
      <c r="G3" s="304"/>
    </row>
    <row r="4" spans="1:7" ht="16.5">
      <c r="A4" s="307"/>
      <c r="B4" s="309"/>
      <c r="C4" s="209">
        <v>2012</v>
      </c>
      <c r="D4" s="209">
        <v>2013</v>
      </c>
      <c r="E4" s="209">
        <v>2014</v>
      </c>
      <c r="F4" s="209">
        <v>2015</v>
      </c>
      <c r="G4" s="58"/>
    </row>
    <row r="5" spans="1:7" ht="17.25" thickBot="1">
      <c r="A5" s="64">
        <v>1</v>
      </c>
      <c r="B5" s="47">
        <v>2</v>
      </c>
      <c r="C5" s="229">
        <v>3</v>
      </c>
      <c r="D5" s="229">
        <v>4</v>
      </c>
      <c r="E5" s="230">
        <v>5</v>
      </c>
      <c r="F5" s="230">
        <v>6</v>
      </c>
      <c r="G5" s="168">
        <v>7</v>
      </c>
    </row>
    <row r="6" spans="1:7" ht="17.25" customHeight="1">
      <c r="A6" s="126" t="s">
        <v>883</v>
      </c>
      <c r="B6" s="127" t="s">
        <v>882</v>
      </c>
      <c r="C6" s="231">
        <v>34600</v>
      </c>
      <c r="D6" s="231">
        <v>25400</v>
      </c>
      <c r="E6" s="231">
        <v>25348</v>
      </c>
      <c r="F6" s="232">
        <v>26100</v>
      </c>
      <c r="G6" s="44"/>
    </row>
    <row r="7" spans="1:7" ht="16.5">
      <c r="A7" s="204" t="s">
        <v>884</v>
      </c>
      <c r="B7" s="127" t="s">
        <v>900</v>
      </c>
      <c r="C7" s="231">
        <v>647.6</v>
      </c>
      <c r="D7" s="231">
        <v>817.7</v>
      </c>
      <c r="E7" s="231">
        <v>816.2</v>
      </c>
      <c r="F7" s="233">
        <v>337.3</v>
      </c>
      <c r="G7" s="44"/>
    </row>
    <row r="8" spans="1:7" ht="12.75">
      <c r="A8" s="126" t="s">
        <v>876</v>
      </c>
      <c r="B8" s="127" t="s">
        <v>839</v>
      </c>
      <c r="C8" s="231">
        <v>886</v>
      </c>
      <c r="D8" s="231">
        <v>869</v>
      </c>
      <c r="E8" s="231">
        <v>552</v>
      </c>
      <c r="F8" s="234">
        <v>352</v>
      </c>
      <c r="G8" s="27"/>
    </row>
    <row r="9" spans="1:7" ht="12.75">
      <c r="A9" s="126" t="s">
        <v>951</v>
      </c>
      <c r="B9" s="127" t="s">
        <v>955</v>
      </c>
      <c r="C9" s="231"/>
      <c r="D9" s="231"/>
      <c r="E9" s="231"/>
      <c r="F9" s="234">
        <v>5020.7</v>
      </c>
      <c r="G9" s="27"/>
    </row>
    <row r="10" spans="1:7" ht="12.75">
      <c r="A10" s="126" t="s">
        <v>952</v>
      </c>
      <c r="B10" s="127" t="s">
        <v>670</v>
      </c>
      <c r="C10" s="231"/>
      <c r="D10" s="231"/>
      <c r="E10" s="231"/>
      <c r="F10" s="234">
        <v>234</v>
      </c>
      <c r="G10" s="27"/>
    </row>
    <row r="11" spans="1:7" ht="12.75">
      <c r="A11" s="126" t="s">
        <v>953</v>
      </c>
      <c r="B11" s="127" t="s">
        <v>670</v>
      </c>
      <c r="C11" s="231"/>
      <c r="D11" s="231"/>
      <c r="E11" s="231"/>
      <c r="F11" s="234">
        <v>1540</v>
      </c>
      <c r="G11" s="27"/>
    </row>
    <row r="12" spans="1:7" ht="12.75">
      <c r="A12" s="126" t="s">
        <v>954</v>
      </c>
      <c r="B12" s="127" t="s">
        <v>670</v>
      </c>
      <c r="C12" s="231"/>
      <c r="D12" s="231"/>
      <c r="E12" s="231"/>
      <c r="F12" s="234">
        <v>16</v>
      </c>
      <c r="G12" s="27"/>
    </row>
    <row r="13" spans="1:7" ht="12.75">
      <c r="A13" s="126"/>
      <c r="B13" s="127"/>
      <c r="C13" s="231"/>
      <c r="D13" s="231"/>
      <c r="E13" s="231"/>
      <c r="F13" s="234"/>
      <c r="G13" s="27"/>
    </row>
    <row r="14" spans="1:7" ht="12.75">
      <c r="A14" s="126"/>
      <c r="B14" s="127"/>
      <c r="C14" s="235"/>
      <c r="D14" s="235"/>
      <c r="E14" s="214"/>
      <c r="F14" s="236"/>
      <c r="G14" s="27"/>
    </row>
    <row r="15" spans="1:7" ht="13.5" customHeight="1">
      <c r="A15" s="126"/>
      <c r="B15" s="127"/>
      <c r="C15" s="235"/>
      <c r="D15" s="235"/>
      <c r="E15" s="214"/>
      <c r="F15" s="236"/>
      <c r="G15" s="27"/>
    </row>
    <row r="16" spans="1:7" ht="12.75">
      <c r="A16" s="126"/>
      <c r="B16" s="127"/>
      <c r="C16" s="235"/>
      <c r="D16" s="235"/>
      <c r="E16" s="214"/>
      <c r="F16" s="214"/>
      <c r="G16" s="27"/>
    </row>
    <row r="17" spans="1:7" ht="12.75">
      <c r="A17" s="126"/>
      <c r="B17" s="127"/>
      <c r="C17" s="235"/>
      <c r="D17" s="235"/>
      <c r="E17" s="214"/>
      <c r="F17" s="214"/>
      <c r="G17" s="27"/>
    </row>
    <row r="18" spans="1:7" ht="12.75">
      <c r="A18" s="198"/>
      <c r="B18" s="127"/>
      <c r="C18" s="235"/>
      <c r="D18" s="235"/>
      <c r="E18" s="214"/>
      <c r="F18" s="214"/>
      <c r="G18" s="27"/>
    </row>
  </sheetData>
  <sheetProtection/>
  <mergeCells count="5">
    <mergeCell ref="A3:A4"/>
    <mergeCell ref="B3:B4"/>
    <mergeCell ref="A1:G1"/>
    <mergeCell ref="A2:G2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Сам.обл.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LAICHENKOVA</dc:creator>
  <cp:keywords/>
  <dc:description/>
  <cp:lastModifiedBy>KuznecovaMN</cp:lastModifiedBy>
  <cp:lastPrinted>2016-10-28T05:11:37Z</cp:lastPrinted>
  <dcterms:created xsi:type="dcterms:W3CDTF">2008-02-26T09:48:17Z</dcterms:created>
  <dcterms:modified xsi:type="dcterms:W3CDTF">2016-10-28T05:15:19Z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